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 PABLOP\ESTUDIOS PREVIOS\SERVICIO DE ASEO Y CAFETERIA\ASEO Y CAFETERIA 2025_2\"/>
    </mc:Choice>
  </mc:AlternateContent>
  <bookViews>
    <workbookView xWindow="0" yWindow="0" windowWidth="28800" windowHeight="11400" activeTab="5"/>
  </bookViews>
  <sheets>
    <sheet name="INSUMOS" sheetId="10" r:id="rId1"/>
    <sheet name="valores unitarios" sheetId="16" r:id="rId2"/>
    <sheet name="VarNal" sheetId="14" r:id="rId3"/>
    <sheet name="items" sheetId="15" r:id="rId4"/>
    <sheet name="Catalogo Z21 AMP CCE" sheetId="17" r:id="rId5"/>
    <sheet name="ESTUDIO MERCADO FINAL KFC" sheetId="18" r:id="rId6"/>
  </sheets>
  <externalReferences>
    <externalReference r:id="rId7"/>
    <externalReference r:id="rId8"/>
  </externalReferences>
  <definedNames>
    <definedName name="_xlnm._FilterDatabase" localSheetId="5" hidden="1">'ESTUDIO MERCADO FINAL KFC'!$A$8:$E$149</definedName>
    <definedName name="_xlnm._FilterDatabase" localSheetId="3" hidden="1">items!$A$1:$J$206</definedName>
    <definedName name="_xlnm._FilterDatabase" localSheetId="1" hidden="1">'valores unitarios'!$A$15:$Y$176</definedName>
    <definedName name="Servicio">[1]Listas!$A$2:$A$15</definedName>
    <definedName name="TIPO_DE_VEHICULOS">[1]Listas!$A$18:$A$31</definedName>
    <definedName name="Vencido">[1]Listas!$N$2:$N$3</definedName>
    <definedName name="Vencidoo">[2]Listas!$N$2:$N$3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8" i="18" l="1"/>
  <c r="H148" i="18"/>
  <c r="E148" i="18"/>
  <c r="N153" i="18"/>
  <c r="AI526" i="17"/>
  <c r="AI525" i="17"/>
  <c r="AI524" i="17"/>
  <c r="AI523" i="17"/>
  <c r="AI522" i="17"/>
  <c r="AI521" i="17"/>
  <c r="AI520" i="17"/>
  <c r="AI519" i="17"/>
  <c r="AI518" i="17"/>
  <c r="AI517" i="17"/>
  <c r="AI516" i="17"/>
  <c r="AI515" i="17"/>
  <c r="AI514" i="17"/>
  <c r="AI513" i="17"/>
  <c r="AI512" i="17"/>
  <c r="AI511" i="17"/>
  <c r="AI510" i="17"/>
  <c r="AI509" i="17"/>
  <c r="AI508" i="17"/>
  <c r="AI507" i="17"/>
  <c r="AI506" i="17"/>
  <c r="AI505" i="17"/>
  <c r="AI504" i="17"/>
  <c r="AI503" i="17"/>
  <c r="AI502" i="17"/>
  <c r="AI501" i="17"/>
  <c r="AI500" i="17"/>
  <c r="AI499" i="17"/>
  <c r="AI498" i="17"/>
  <c r="AI497" i="17"/>
  <c r="AI496" i="17"/>
  <c r="AI495" i="17"/>
  <c r="AI494" i="17"/>
  <c r="AI493" i="17"/>
  <c r="AI492" i="17"/>
  <c r="AI491" i="17"/>
  <c r="AI490" i="17"/>
  <c r="AI489" i="17"/>
  <c r="AI488" i="17"/>
  <c r="AI487" i="17"/>
  <c r="AI486" i="17"/>
  <c r="AI485" i="17"/>
  <c r="AI484" i="17"/>
  <c r="AI483" i="17"/>
  <c r="AI482" i="17"/>
  <c r="AI481" i="17"/>
  <c r="AI480" i="17"/>
  <c r="AI479" i="17"/>
  <c r="AI478" i="17"/>
  <c r="AI477" i="17"/>
  <c r="AI476" i="17"/>
  <c r="AI475" i="17"/>
  <c r="AI474" i="17"/>
  <c r="AI473" i="17"/>
  <c r="AI472" i="17"/>
  <c r="AI471" i="17"/>
  <c r="AI470" i="17"/>
  <c r="AI469" i="17"/>
  <c r="AI468" i="17"/>
  <c r="AI467" i="17"/>
  <c r="AI466" i="17"/>
  <c r="AI465" i="17"/>
  <c r="AI464" i="17"/>
  <c r="AI463" i="17"/>
  <c r="AI462" i="17"/>
  <c r="AI461" i="17"/>
  <c r="AI460" i="17"/>
  <c r="AI459" i="17"/>
  <c r="AI458" i="17"/>
  <c r="AI457" i="17"/>
  <c r="AI456" i="17"/>
  <c r="AI455" i="17"/>
  <c r="AI454" i="17"/>
  <c r="AI453" i="17"/>
  <c r="AI452" i="17"/>
  <c r="AI451" i="17"/>
  <c r="AI450" i="17"/>
  <c r="AI449" i="17"/>
  <c r="AI448" i="17"/>
  <c r="AI447" i="17"/>
  <c r="AI446" i="17"/>
  <c r="AI445" i="17"/>
  <c r="AI444" i="17"/>
  <c r="AI443" i="17"/>
  <c r="AI442" i="17"/>
  <c r="AI441" i="17"/>
  <c r="AI440" i="17"/>
  <c r="AI439" i="17"/>
  <c r="AI438" i="17"/>
  <c r="AI437" i="17"/>
  <c r="AI436" i="17"/>
  <c r="AI435" i="17"/>
  <c r="AI434" i="17"/>
  <c r="AI433" i="17"/>
  <c r="AI432" i="17"/>
  <c r="AI431" i="17"/>
  <c r="AI430" i="17"/>
  <c r="AI429" i="17"/>
  <c r="AI428" i="17"/>
  <c r="AI427" i="17"/>
  <c r="AI426" i="17"/>
  <c r="AI425" i="17"/>
  <c r="AI424" i="17"/>
  <c r="AI423" i="17"/>
  <c r="AI422" i="17"/>
  <c r="AI421" i="17"/>
  <c r="AI420" i="17"/>
  <c r="AI419" i="17"/>
  <c r="AI418" i="17"/>
  <c r="AI417" i="17"/>
  <c r="AI416" i="17"/>
  <c r="AI415" i="17"/>
  <c r="AI414" i="17"/>
  <c r="AI413" i="17"/>
  <c r="AI412" i="17"/>
  <c r="AI411" i="17"/>
  <c r="AI410" i="17"/>
  <c r="AI409" i="17"/>
  <c r="AI408" i="17"/>
  <c r="AI407" i="17"/>
  <c r="AI406" i="17"/>
  <c r="AI405" i="17"/>
  <c r="AI404" i="17"/>
  <c r="AI403" i="17"/>
  <c r="AI402" i="17"/>
  <c r="AI401" i="17"/>
  <c r="AI400" i="17"/>
  <c r="AI399" i="17"/>
  <c r="AI398" i="17"/>
  <c r="AI397" i="17"/>
  <c r="AI396" i="17"/>
  <c r="AI395" i="17"/>
  <c r="AI394" i="17"/>
  <c r="AI393" i="17"/>
  <c r="AI392" i="17"/>
  <c r="AI391" i="17"/>
  <c r="AI390" i="17"/>
  <c r="AI389" i="17"/>
  <c r="AI388" i="17"/>
  <c r="AI387" i="17"/>
  <c r="AI386" i="17"/>
  <c r="AI385" i="17"/>
  <c r="AI384" i="17"/>
  <c r="AI383" i="17"/>
  <c r="AI382" i="17"/>
  <c r="AI381" i="17"/>
  <c r="AI380" i="17"/>
  <c r="AI379" i="17"/>
  <c r="AI378" i="17"/>
  <c r="AI377" i="17"/>
  <c r="AI376" i="17"/>
  <c r="AI375" i="17"/>
  <c r="AI374" i="17"/>
  <c r="AI373" i="17"/>
  <c r="AI372" i="17"/>
  <c r="AI371" i="17"/>
  <c r="AI370" i="17"/>
  <c r="AI369" i="17"/>
  <c r="AI368" i="17"/>
  <c r="AI367" i="17"/>
  <c r="AI366" i="17"/>
  <c r="AI365" i="17"/>
  <c r="AI364" i="17"/>
  <c r="AI363" i="17"/>
  <c r="AI362" i="17"/>
  <c r="AI361" i="17"/>
  <c r="AI360" i="17"/>
  <c r="AI359" i="17"/>
  <c r="AI358" i="17"/>
  <c r="AI357" i="17"/>
  <c r="AI356" i="17"/>
  <c r="AI355" i="17"/>
  <c r="AI354" i="17"/>
  <c r="AI353" i="17"/>
  <c r="AI352" i="17"/>
  <c r="AI351" i="17"/>
  <c r="AI350" i="17"/>
  <c r="AI349" i="17"/>
  <c r="AI348" i="17"/>
  <c r="AI347" i="17"/>
  <c r="AI346" i="17"/>
  <c r="AI345" i="17"/>
  <c r="AI344" i="17"/>
  <c r="AI343" i="17"/>
  <c r="AI342" i="17"/>
  <c r="AI341" i="17"/>
  <c r="AI340" i="17"/>
  <c r="AI339" i="17"/>
  <c r="AI338" i="17"/>
  <c r="AI337" i="17"/>
  <c r="AI336" i="17"/>
  <c r="AI335" i="17"/>
  <c r="AI334" i="17"/>
  <c r="AI333" i="17"/>
  <c r="AI332" i="17"/>
  <c r="AI331" i="17"/>
  <c r="AI330" i="17"/>
  <c r="AI329" i="17"/>
  <c r="AI328" i="17"/>
  <c r="AI327" i="17"/>
  <c r="AI326" i="17"/>
  <c r="AI325" i="17"/>
  <c r="AI324" i="17"/>
  <c r="AI323" i="17"/>
  <c r="AI322" i="17"/>
  <c r="AI321" i="17"/>
  <c r="AI320" i="17"/>
  <c r="AI319" i="17"/>
  <c r="AI318" i="17"/>
  <c r="AI317" i="17"/>
  <c r="AI316" i="17"/>
  <c r="AI315" i="17"/>
  <c r="AI314" i="17"/>
  <c r="AI313" i="17"/>
  <c r="AI312" i="17"/>
  <c r="AI311" i="17"/>
  <c r="AI310" i="17"/>
  <c r="AI309" i="17"/>
  <c r="AI308" i="17"/>
  <c r="AI307" i="17"/>
  <c r="AI306" i="17"/>
  <c r="AI305" i="17"/>
  <c r="AI304" i="17"/>
  <c r="AI303" i="17"/>
  <c r="AI302" i="17"/>
  <c r="AI301" i="17"/>
  <c r="AI300" i="17"/>
  <c r="AI299" i="17"/>
  <c r="AI298" i="17"/>
  <c r="AI297" i="17"/>
  <c r="AI296" i="17"/>
  <c r="AI295" i="17"/>
  <c r="AI294" i="17"/>
  <c r="AI293" i="17"/>
  <c r="AI292" i="17"/>
  <c r="AI291" i="17"/>
  <c r="AI290" i="17"/>
  <c r="AI289" i="17"/>
  <c r="AI288" i="17"/>
  <c r="AI287" i="17"/>
  <c r="AI286" i="17"/>
  <c r="AI285" i="17"/>
  <c r="AI284" i="17"/>
  <c r="AI283" i="17"/>
  <c r="AI282" i="17"/>
  <c r="AI281" i="17"/>
  <c r="AI280" i="17"/>
  <c r="AI279" i="17"/>
  <c r="AI278" i="17"/>
  <c r="AI277" i="17"/>
  <c r="AI276" i="17"/>
  <c r="AI275" i="17"/>
  <c r="AI274" i="17"/>
  <c r="AI273" i="17"/>
  <c r="AI272" i="17"/>
  <c r="AI271" i="17"/>
  <c r="AI270" i="17"/>
  <c r="AI269" i="17"/>
  <c r="AI268" i="17"/>
  <c r="AI267" i="17"/>
  <c r="AI266" i="17"/>
  <c r="AI265" i="17"/>
  <c r="AI264" i="17"/>
  <c r="AI263" i="17"/>
  <c r="AI262" i="17"/>
  <c r="AI261" i="17"/>
  <c r="AI260" i="17"/>
  <c r="AI259" i="17"/>
  <c r="AI258" i="17"/>
  <c r="AI257" i="17"/>
  <c r="AI256" i="17"/>
  <c r="AI255" i="17"/>
  <c r="AI254" i="17"/>
  <c r="AI253" i="17"/>
  <c r="AI252" i="17"/>
  <c r="AI251" i="17"/>
  <c r="AI250" i="17"/>
  <c r="AI249" i="17"/>
  <c r="AI248" i="17"/>
  <c r="AI247" i="17"/>
  <c r="AI246" i="17"/>
  <c r="AI245" i="17"/>
  <c r="AI244" i="17"/>
  <c r="AI243" i="17"/>
  <c r="AI242" i="17"/>
  <c r="AI241" i="17"/>
  <c r="AI240" i="17"/>
  <c r="AI239" i="17"/>
  <c r="AI238" i="17"/>
  <c r="AI237" i="17"/>
  <c r="AI236" i="17"/>
  <c r="AI235" i="17"/>
  <c r="AI234" i="17"/>
  <c r="AI233" i="17"/>
  <c r="AI232" i="17"/>
  <c r="AI231" i="17"/>
  <c r="AI230" i="17"/>
  <c r="AI229" i="17"/>
  <c r="AI228" i="17"/>
  <c r="AI227" i="17"/>
  <c r="AI226" i="17"/>
  <c r="AI225" i="17"/>
  <c r="AI224" i="17"/>
  <c r="AI223" i="17"/>
  <c r="AI222" i="17"/>
  <c r="AI221" i="17"/>
  <c r="AI220" i="17"/>
  <c r="AI219" i="17"/>
  <c r="AI218" i="17"/>
  <c r="AI217" i="17"/>
  <c r="AI216" i="17"/>
  <c r="AI215" i="17"/>
  <c r="AI214" i="17"/>
  <c r="AI213" i="17"/>
  <c r="AI212" i="17"/>
  <c r="AI211" i="17"/>
  <c r="AI210" i="17"/>
  <c r="AI209" i="17"/>
  <c r="AI208" i="17"/>
  <c r="AI207" i="17"/>
  <c r="AI206" i="17"/>
  <c r="AI205" i="17"/>
  <c r="AI204" i="17"/>
  <c r="AI203" i="17"/>
  <c r="AI202" i="17"/>
  <c r="AI201" i="17"/>
  <c r="AI200" i="17"/>
  <c r="AI199" i="17"/>
  <c r="AI198" i="17"/>
  <c r="AI197" i="17"/>
  <c r="AI196" i="17"/>
  <c r="AI195" i="17"/>
  <c r="AI194" i="17"/>
  <c r="AI193" i="17"/>
  <c r="AI192" i="17"/>
  <c r="AI191" i="17"/>
  <c r="AI190" i="17"/>
  <c r="AI189" i="17"/>
  <c r="AI188" i="17"/>
  <c r="AI187" i="17"/>
  <c r="AI186" i="17"/>
  <c r="AI185" i="17"/>
  <c r="AI184" i="17"/>
  <c r="AI183" i="17"/>
  <c r="AI182" i="17"/>
  <c r="AI181" i="17"/>
  <c r="AI180" i="17"/>
  <c r="AI179" i="17"/>
  <c r="AI178" i="17"/>
  <c r="AI177" i="17"/>
  <c r="AI176" i="17"/>
  <c r="AI175" i="17"/>
  <c r="AI174" i="17"/>
  <c r="AI173" i="17"/>
  <c r="AI172" i="17"/>
  <c r="AI171" i="17"/>
  <c r="AI170" i="17"/>
  <c r="AI169" i="17"/>
  <c r="AI168" i="17"/>
  <c r="AI167" i="17"/>
  <c r="AI166" i="17"/>
  <c r="AI165" i="17"/>
  <c r="AI164" i="17"/>
  <c r="AI163" i="17"/>
  <c r="AI162" i="17"/>
  <c r="AI161" i="17"/>
  <c r="AI160" i="17"/>
  <c r="AI159" i="17"/>
  <c r="AI158" i="17"/>
  <c r="AI157" i="17"/>
  <c r="AI156" i="17"/>
  <c r="AI155" i="17"/>
  <c r="AI154" i="17"/>
  <c r="AI153" i="17"/>
  <c r="AI152" i="17"/>
  <c r="AI151" i="17"/>
  <c r="AI150" i="17"/>
  <c r="AI149" i="17"/>
  <c r="AI148" i="17"/>
  <c r="AI147" i="17"/>
  <c r="AI146" i="17"/>
  <c r="AI145" i="17"/>
  <c r="AI144" i="17"/>
  <c r="AI143" i="17"/>
  <c r="AI142" i="17"/>
  <c r="AI141" i="17"/>
  <c r="AI140" i="17"/>
  <c r="AI139" i="17"/>
  <c r="AI138" i="17"/>
  <c r="AI137" i="17"/>
  <c r="AI136" i="17"/>
  <c r="AI135" i="17"/>
  <c r="AI134" i="17"/>
  <c r="AI133" i="17"/>
  <c r="AI132" i="17"/>
  <c r="AI131" i="17"/>
  <c r="AI130" i="17"/>
  <c r="AI129" i="17"/>
  <c r="AI128" i="17"/>
  <c r="AI127" i="17"/>
  <c r="AI126" i="17"/>
  <c r="AI125" i="17"/>
  <c r="AI124" i="17"/>
  <c r="AI123" i="17"/>
  <c r="AI122" i="17"/>
  <c r="AI121" i="17"/>
  <c r="AI120" i="17"/>
  <c r="AI119" i="17"/>
  <c r="AI118" i="17"/>
  <c r="AI117" i="17"/>
  <c r="AI116" i="17"/>
  <c r="AI115" i="17"/>
  <c r="AI114" i="17"/>
  <c r="AI113" i="17"/>
  <c r="AI112" i="17"/>
  <c r="AI111" i="17"/>
  <c r="AI110" i="17"/>
  <c r="AI109" i="17"/>
  <c r="AI108" i="17"/>
  <c r="AI107" i="17"/>
  <c r="AI106" i="17"/>
  <c r="AI105" i="17"/>
  <c r="AI104" i="17"/>
  <c r="AI103" i="17"/>
  <c r="AI102" i="17"/>
  <c r="AI101" i="17"/>
  <c r="AI100" i="17"/>
  <c r="AI99" i="17"/>
  <c r="AI98" i="17"/>
  <c r="AI97" i="17"/>
  <c r="AI96" i="17"/>
  <c r="AI95" i="17"/>
  <c r="AI94" i="17"/>
  <c r="AI93" i="17"/>
  <c r="AI92" i="17"/>
  <c r="AI91" i="17"/>
  <c r="AI90" i="17"/>
  <c r="AI89" i="17"/>
  <c r="AI88" i="17"/>
  <c r="AI87" i="17"/>
  <c r="AI86" i="17"/>
  <c r="AI85" i="17"/>
  <c r="AI84" i="17"/>
  <c r="AI83" i="17"/>
  <c r="AI82" i="17"/>
  <c r="AI81" i="17"/>
  <c r="AI80" i="17"/>
  <c r="AI79" i="17"/>
  <c r="AI78" i="17"/>
  <c r="AI77" i="17"/>
  <c r="AI76" i="17"/>
  <c r="AI75" i="17"/>
  <c r="AI74" i="17"/>
  <c r="AI73" i="17"/>
  <c r="AI72" i="17"/>
  <c r="AI71" i="17"/>
  <c r="AI70" i="17"/>
  <c r="AI69" i="17"/>
  <c r="AI68" i="17"/>
  <c r="AI67" i="17"/>
  <c r="AI66" i="17"/>
  <c r="AI65" i="17"/>
  <c r="AI64" i="17"/>
  <c r="AI63" i="17"/>
  <c r="AI62" i="17"/>
  <c r="AI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I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I6" i="17"/>
  <c r="AI5" i="17"/>
  <c r="AI4" i="17"/>
  <c r="AI3" i="17"/>
  <c r="AI2" i="17"/>
  <c r="AI7" i="17"/>
  <c r="O157" i="18"/>
  <c r="O156" i="18"/>
  <c r="O155" i="18"/>
  <c r="O158" i="18" l="1"/>
  <c r="C5" i="18" l="1"/>
  <c r="K144" i="18" l="1"/>
  <c r="H144" i="18"/>
  <c r="E144" i="18"/>
  <c r="O163" i="10"/>
  <c r="H169"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66" i="16"/>
  <c r="X67" i="16"/>
  <c r="X68" i="16"/>
  <c r="X69" i="16"/>
  <c r="X70" i="16"/>
  <c r="X71" i="16"/>
  <c r="X72" i="16"/>
  <c r="X73" i="16"/>
  <c r="X74" i="16"/>
  <c r="X75" i="16"/>
  <c r="X76" i="16"/>
  <c r="X77" i="16"/>
  <c r="X78" i="16"/>
  <c r="X79" i="16"/>
  <c r="X80" i="16"/>
  <c r="X81" i="16"/>
  <c r="X82" i="16"/>
  <c r="X83" i="16"/>
  <c r="X84" i="16"/>
  <c r="X85" i="16"/>
  <c r="X86" i="16"/>
  <c r="X87" i="16"/>
  <c r="X88" i="16"/>
  <c r="X89" i="16"/>
  <c r="X90" i="16"/>
  <c r="X91" i="16"/>
  <c r="X92" i="16"/>
  <c r="X93" i="16"/>
  <c r="X94" i="16"/>
  <c r="X95" i="16"/>
  <c r="X96" i="16"/>
  <c r="X98" i="16"/>
  <c r="X99" i="16"/>
  <c r="X100" i="16"/>
  <c r="X101" i="16"/>
  <c r="X102" i="16"/>
  <c r="X103" i="16"/>
  <c r="X104" i="16"/>
  <c r="X105" i="16"/>
  <c r="X106" i="16"/>
  <c r="X107" i="16"/>
  <c r="X108" i="16"/>
  <c r="X109" i="16"/>
  <c r="X110" i="16"/>
  <c r="X111" i="16"/>
  <c r="X112" i="16"/>
  <c r="X114" i="16"/>
  <c r="X115" i="16"/>
  <c r="X116" i="16"/>
  <c r="X117" i="16"/>
  <c r="X118" i="16"/>
  <c r="X119" i="16"/>
  <c r="X120" i="16"/>
  <c r="X121" i="16"/>
  <c r="X122" i="16"/>
  <c r="X123" i="16"/>
  <c r="X124" i="16"/>
  <c r="X125" i="16"/>
  <c r="X126" i="16"/>
  <c r="X127" i="16"/>
  <c r="X128" i="16"/>
  <c r="X129" i="16"/>
  <c r="X130" i="16"/>
  <c r="X131" i="16"/>
  <c r="X132" i="16"/>
  <c r="X133" i="16"/>
  <c r="X134" i="16"/>
  <c r="X135" i="16"/>
  <c r="X136" i="16"/>
  <c r="X137" i="16"/>
  <c r="X138" i="16"/>
  <c r="X139" i="16"/>
  <c r="X140" i="16"/>
  <c r="X141" i="16"/>
  <c r="X142" i="16"/>
  <c r="X143" i="16"/>
  <c r="X144" i="16"/>
  <c r="X145" i="16"/>
  <c r="X146" i="16"/>
  <c r="X147" i="16"/>
  <c r="X148" i="16"/>
  <c r="X149" i="16"/>
  <c r="X150" i="16"/>
  <c r="X151" i="16"/>
  <c r="X152" i="16"/>
  <c r="X153" i="16"/>
  <c r="X154" i="16"/>
  <c r="X155" i="16"/>
  <c r="X156" i="16"/>
  <c r="X157" i="16"/>
  <c r="X158" i="16"/>
  <c r="X159" i="16"/>
  <c r="X160" i="16"/>
  <c r="X161" i="16"/>
  <c r="X162" i="16"/>
  <c r="X163" i="16"/>
  <c r="X164" i="16"/>
  <c r="X165" i="16"/>
  <c r="X166" i="16"/>
  <c r="X167" i="16"/>
  <c r="X168" i="16"/>
  <c r="X169" i="16"/>
  <c r="X170" i="16"/>
  <c r="X17" i="16"/>
  <c r="X18" i="16"/>
  <c r="X19" i="16"/>
  <c r="X20" i="16"/>
  <c r="X21" i="16"/>
  <c r="X22" i="16"/>
  <c r="X23" i="16"/>
  <c r="X24" i="16"/>
  <c r="X25" i="16"/>
  <c r="X26" i="16"/>
  <c r="X27" i="16"/>
  <c r="X28" i="16"/>
  <c r="X29" i="16"/>
  <c r="X30" i="16"/>
  <c r="X31" i="16"/>
  <c r="X32" i="16"/>
  <c r="X33" i="16"/>
  <c r="X34" i="16"/>
  <c r="X16" i="16"/>
  <c r="A169" i="16"/>
  <c r="A166" i="16"/>
  <c r="A162" i="16"/>
  <c r="A157" i="16"/>
  <c r="A156" i="16"/>
  <c r="A155" i="16"/>
  <c r="A147" i="16"/>
  <c r="A146" i="16"/>
  <c r="A137" i="16"/>
  <c r="A136" i="16"/>
  <c r="A135" i="16"/>
  <c r="A134" i="16"/>
  <c r="A133" i="16"/>
  <c r="A132" i="16"/>
  <c r="A131" i="16"/>
  <c r="A130" i="16"/>
  <c r="A129" i="16"/>
  <c r="A128" i="16"/>
  <c r="A127" i="16"/>
  <c r="A126" i="16"/>
  <c r="A125" i="16"/>
  <c r="A124" i="16"/>
  <c r="A109" i="16"/>
  <c r="A85" i="16"/>
  <c r="A79" i="16"/>
  <c r="A35" i="16"/>
  <c r="B170" i="16"/>
  <c r="D170" i="16" s="1"/>
  <c r="B169" i="16"/>
  <c r="C169" i="16" s="1"/>
  <c r="B168" i="16"/>
  <c r="F168" i="16" s="1"/>
  <c r="B167" i="16"/>
  <c r="F167" i="16" s="1"/>
  <c r="B166" i="16"/>
  <c r="B165" i="16"/>
  <c r="D165" i="16" s="1"/>
  <c r="B164" i="16"/>
  <c r="C164" i="16" s="1"/>
  <c r="H164" i="16" s="1"/>
  <c r="U164" i="16" s="1"/>
  <c r="Z164" i="16" s="1"/>
  <c r="AA164" i="16" s="1"/>
  <c r="B163" i="16"/>
  <c r="F163" i="16" s="1"/>
  <c r="B162" i="16"/>
  <c r="C162" i="16" s="1"/>
  <c r="B161" i="16"/>
  <c r="F161" i="16" s="1"/>
  <c r="B160" i="16"/>
  <c r="D160" i="16" s="1"/>
  <c r="B159" i="16"/>
  <c r="D159" i="16" s="1"/>
  <c r="B158" i="16"/>
  <c r="F158" i="16" s="1"/>
  <c r="B157" i="16"/>
  <c r="C157" i="16" s="1"/>
  <c r="B156" i="16"/>
  <c r="F156" i="16" s="1"/>
  <c r="B155" i="16"/>
  <c r="B154" i="16"/>
  <c r="B153" i="16"/>
  <c r="D153" i="16" s="1"/>
  <c r="B152" i="16"/>
  <c r="D152" i="16" s="1"/>
  <c r="B151" i="16"/>
  <c r="C151" i="16" s="1"/>
  <c r="B150" i="16"/>
  <c r="F150" i="16" s="1"/>
  <c r="B149" i="16"/>
  <c r="F149" i="16" s="1"/>
  <c r="B148" i="16"/>
  <c r="F148" i="16" s="1"/>
  <c r="B147" i="16"/>
  <c r="B146" i="16"/>
  <c r="C146" i="16" s="1"/>
  <c r="B145" i="16"/>
  <c r="F145" i="16" s="1"/>
  <c r="B144" i="16"/>
  <c r="F144" i="16" s="1"/>
  <c r="B143" i="16"/>
  <c r="B142" i="16"/>
  <c r="F142" i="16" s="1"/>
  <c r="B141" i="16"/>
  <c r="D141" i="16" s="1"/>
  <c r="B140" i="16"/>
  <c r="C140" i="16" s="1"/>
  <c r="B139" i="16"/>
  <c r="D139" i="16" s="1"/>
  <c r="B138" i="16"/>
  <c r="F138" i="16" s="1"/>
  <c r="B137" i="16"/>
  <c r="C137" i="16" s="1"/>
  <c r="B136" i="16"/>
  <c r="B135" i="16"/>
  <c r="B134" i="16"/>
  <c r="B133" i="16"/>
  <c r="B132" i="16"/>
  <c r="C132" i="16" s="1"/>
  <c r="B131" i="16"/>
  <c r="B130" i="16"/>
  <c r="B129" i="16"/>
  <c r="B128" i="16"/>
  <c r="B127" i="16"/>
  <c r="B126" i="16"/>
  <c r="C126" i="16" s="1"/>
  <c r="B125" i="16"/>
  <c r="B124" i="16"/>
  <c r="B123" i="16"/>
  <c r="D123" i="16" s="1"/>
  <c r="B122" i="16"/>
  <c r="F122" i="16" s="1"/>
  <c r="B121" i="16"/>
  <c r="D121" i="16" s="1"/>
  <c r="B120" i="16"/>
  <c r="F120" i="16" s="1"/>
  <c r="B119" i="16"/>
  <c r="F119" i="16" s="1"/>
  <c r="B118" i="16"/>
  <c r="C118" i="16" s="1"/>
  <c r="B117" i="16"/>
  <c r="D117" i="16" s="1"/>
  <c r="B116" i="16"/>
  <c r="D116" i="16" s="1"/>
  <c r="B115" i="16"/>
  <c r="D115" i="16" s="1"/>
  <c r="B114" i="16"/>
  <c r="F114" i="16" s="1"/>
  <c r="B113" i="16"/>
  <c r="F113" i="16" s="1"/>
  <c r="B112" i="16"/>
  <c r="D112" i="16" s="1"/>
  <c r="B111" i="16"/>
  <c r="D111" i="16" s="1"/>
  <c r="B110" i="16"/>
  <c r="B109" i="16"/>
  <c r="C109" i="16" s="1"/>
  <c r="B108" i="16"/>
  <c r="F108" i="16" s="1"/>
  <c r="B107" i="16"/>
  <c r="F107" i="16" s="1"/>
  <c r="B106" i="16"/>
  <c r="D106" i="16" s="1"/>
  <c r="B105" i="16"/>
  <c r="D105" i="16" s="1"/>
  <c r="B104" i="16"/>
  <c r="D104" i="16" s="1"/>
  <c r="B103" i="16"/>
  <c r="D103" i="16" s="1"/>
  <c r="B102" i="16"/>
  <c r="F102" i="16" s="1"/>
  <c r="B101" i="16"/>
  <c r="F101" i="16" s="1"/>
  <c r="B100" i="16"/>
  <c r="D100" i="16" s="1"/>
  <c r="B99" i="16"/>
  <c r="D99" i="16" s="1"/>
  <c r="B98" i="16"/>
  <c r="D98" i="16" s="1"/>
  <c r="B97" i="16"/>
  <c r="C97" i="16" s="1"/>
  <c r="B96" i="16"/>
  <c r="F96" i="16" s="1"/>
  <c r="B95" i="16"/>
  <c r="F95" i="16" s="1"/>
  <c r="B94" i="16"/>
  <c r="F94" i="16" s="1"/>
  <c r="B93" i="16"/>
  <c r="D93" i="16" s="1"/>
  <c r="B92" i="16"/>
  <c r="C92" i="16" s="1"/>
  <c r="B91" i="16"/>
  <c r="F91" i="16" s="1"/>
  <c r="B90" i="16"/>
  <c r="F90" i="16" s="1"/>
  <c r="B89" i="16"/>
  <c r="F89" i="16" s="1"/>
  <c r="B88" i="16"/>
  <c r="C88" i="16" s="1"/>
  <c r="B87" i="16"/>
  <c r="D87" i="16" s="1"/>
  <c r="B86" i="16"/>
  <c r="F86" i="16" s="1"/>
  <c r="B85" i="16"/>
  <c r="C85" i="16" s="1"/>
  <c r="B84" i="16"/>
  <c r="F84" i="16" s="1"/>
  <c r="B83" i="16"/>
  <c r="F83" i="16" s="1"/>
  <c r="B82" i="16"/>
  <c r="F82" i="16" s="1"/>
  <c r="B81" i="16"/>
  <c r="D81" i="16" s="1"/>
  <c r="B80" i="16"/>
  <c r="D80" i="16" s="1"/>
  <c r="B79" i="16"/>
  <c r="B78" i="16"/>
  <c r="F78" i="16" s="1"/>
  <c r="B77" i="16"/>
  <c r="F77" i="16" s="1"/>
  <c r="B76" i="16"/>
  <c r="D76" i="16" s="1"/>
  <c r="B75" i="16"/>
  <c r="D75" i="16" s="1"/>
  <c r="B74" i="16"/>
  <c r="B73" i="16"/>
  <c r="F73" i="16" s="1"/>
  <c r="B72" i="16"/>
  <c r="F72" i="16" s="1"/>
  <c r="B71" i="16"/>
  <c r="F71" i="16" s="1"/>
  <c r="B70" i="16"/>
  <c r="B69" i="16"/>
  <c r="D69" i="16" s="1"/>
  <c r="B68" i="16"/>
  <c r="D68" i="16" s="1"/>
  <c r="B67" i="16"/>
  <c r="D67" i="16" s="1"/>
  <c r="B66" i="16"/>
  <c r="F66" i="16" s="1"/>
  <c r="B65" i="16"/>
  <c r="F65" i="16" s="1"/>
  <c r="B64" i="16"/>
  <c r="F64" i="16" s="1"/>
  <c r="B63" i="16"/>
  <c r="D63" i="16" s="1"/>
  <c r="B62" i="16"/>
  <c r="D62" i="16" s="1"/>
  <c r="B61" i="16"/>
  <c r="C61" i="16" s="1"/>
  <c r="B60" i="16"/>
  <c r="F60" i="16" s="1"/>
  <c r="B59" i="16"/>
  <c r="F59" i="16" s="1"/>
  <c r="B58" i="16"/>
  <c r="F58" i="16" s="1"/>
  <c r="B57" i="16"/>
  <c r="D57" i="16" s="1"/>
  <c r="B56" i="16"/>
  <c r="C56" i="16" s="1"/>
  <c r="B55" i="16"/>
  <c r="F55" i="16" s="1"/>
  <c r="B54" i="16"/>
  <c r="F54" i="16" s="1"/>
  <c r="B53" i="16"/>
  <c r="B52" i="16"/>
  <c r="F52" i="16" s="1"/>
  <c r="B51" i="16"/>
  <c r="D51" i="16" s="1"/>
  <c r="B50" i="16"/>
  <c r="F50" i="16" s="1"/>
  <c r="B49" i="16"/>
  <c r="D49" i="16" s="1"/>
  <c r="B48" i="16"/>
  <c r="F48" i="16" s="1"/>
  <c r="B47" i="16"/>
  <c r="F47" i="16" s="1"/>
  <c r="B46" i="16"/>
  <c r="D46" i="16" s="1"/>
  <c r="B45" i="16"/>
  <c r="D45" i="16" s="1"/>
  <c r="B44" i="16"/>
  <c r="D44" i="16" s="1"/>
  <c r="B43" i="16"/>
  <c r="C43" i="16" s="1"/>
  <c r="B42" i="16"/>
  <c r="F42" i="16" s="1"/>
  <c r="B41" i="16"/>
  <c r="F41" i="16" s="1"/>
  <c r="B40" i="16"/>
  <c r="D40" i="16" s="1"/>
  <c r="B39" i="16"/>
  <c r="D39" i="16" s="1"/>
  <c r="B38" i="16"/>
  <c r="C38" i="16" s="1"/>
  <c r="B37" i="16"/>
  <c r="F37" i="16" s="1"/>
  <c r="B36" i="16"/>
  <c r="F36" i="16" s="1"/>
  <c r="B35" i="16"/>
  <c r="B34" i="16"/>
  <c r="B33" i="16"/>
  <c r="D33" i="16" s="1"/>
  <c r="B32" i="16"/>
  <c r="C32" i="16" s="1"/>
  <c r="B31" i="16"/>
  <c r="D31" i="16" s="1"/>
  <c r="B30" i="16"/>
  <c r="F30" i="16" s="1"/>
  <c r="B29" i="16"/>
  <c r="F29" i="16" s="1"/>
  <c r="B28" i="16"/>
  <c r="F28" i="16" s="1"/>
  <c r="B27" i="16"/>
  <c r="D27" i="16" s="1"/>
  <c r="B26" i="16"/>
  <c r="D26" i="16" s="1"/>
  <c r="B25" i="16"/>
  <c r="F25" i="16" s="1"/>
  <c r="B24" i="16"/>
  <c r="F24" i="16" s="1"/>
  <c r="B23" i="16"/>
  <c r="F23" i="16" s="1"/>
  <c r="B22" i="16"/>
  <c r="F22" i="16" s="1"/>
  <c r="B21" i="16"/>
  <c r="D21" i="16" s="1"/>
  <c r="B20" i="16"/>
  <c r="C20" i="16" s="1"/>
  <c r="B19" i="16"/>
  <c r="F19" i="16" s="1"/>
  <c r="B18" i="16"/>
  <c r="F18" i="16" s="1"/>
  <c r="B17" i="16"/>
  <c r="D17" i="16" s="1"/>
  <c r="F160" i="16"/>
  <c r="F154" i="16"/>
  <c r="F152" i="16"/>
  <c r="F112" i="16"/>
  <c r="F106" i="16"/>
  <c r="F70" i="16"/>
  <c r="F34" i="16"/>
  <c r="D154" i="16"/>
  <c r="D150" i="16"/>
  <c r="D118" i="16"/>
  <c r="D94" i="16"/>
  <c r="D90" i="16"/>
  <c r="D70" i="16"/>
  <c r="D64" i="16"/>
  <c r="D34" i="16"/>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C130" i="16"/>
  <c r="C166" i="16"/>
  <c r="B16" i="16"/>
  <c r="D16" i="16" s="1"/>
  <c r="D156" i="15"/>
  <c r="H156" i="15" s="1"/>
  <c r="A170" i="16" s="1"/>
  <c r="D155" i="15"/>
  <c r="D154" i="15"/>
  <c r="H154" i="15" s="1"/>
  <c r="A168" i="16" s="1"/>
  <c r="D153" i="15"/>
  <c r="H153" i="15" s="1"/>
  <c r="A167" i="16" s="1"/>
  <c r="D152" i="15"/>
  <c r="D151" i="15"/>
  <c r="H151" i="15" s="1"/>
  <c r="A165" i="16" s="1"/>
  <c r="D150" i="15"/>
  <c r="H150" i="15" s="1"/>
  <c r="A164" i="16" s="1"/>
  <c r="D149" i="15"/>
  <c r="H149" i="15" s="1"/>
  <c r="A163" i="16" s="1"/>
  <c r="D148" i="15"/>
  <c r="D147" i="15"/>
  <c r="H147" i="15" s="1"/>
  <c r="A161" i="16" s="1"/>
  <c r="D146" i="15"/>
  <c r="H146" i="15" s="1"/>
  <c r="A160" i="16" s="1"/>
  <c r="D145" i="15"/>
  <c r="H145" i="15" s="1"/>
  <c r="A159" i="16" s="1"/>
  <c r="D144" i="15"/>
  <c r="H144" i="15" s="1"/>
  <c r="A158" i="16" s="1"/>
  <c r="D143" i="15"/>
  <c r="D142" i="15"/>
  <c r="D141" i="15"/>
  <c r="D140" i="15"/>
  <c r="H140" i="15" s="1"/>
  <c r="A154" i="16" s="1"/>
  <c r="D139" i="15"/>
  <c r="H139" i="15" s="1"/>
  <c r="A153" i="16" s="1"/>
  <c r="D138" i="15"/>
  <c r="H138" i="15" s="1"/>
  <c r="A152" i="16" s="1"/>
  <c r="D137" i="15"/>
  <c r="H137" i="15" s="1"/>
  <c r="A151" i="16" s="1"/>
  <c r="D136" i="15"/>
  <c r="H136" i="15" s="1"/>
  <c r="A150" i="16" s="1"/>
  <c r="D135" i="15"/>
  <c r="H135" i="15" s="1"/>
  <c r="A149" i="16" s="1"/>
  <c r="D134" i="15"/>
  <c r="H134" i="15" s="1"/>
  <c r="A148" i="16" s="1"/>
  <c r="D133" i="15"/>
  <c r="D132" i="15"/>
  <c r="D131" i="15"/>
  <c r="H131" i="15" s="1"/>
  <c r="A145" i="16" s="1"/>
  <c r="D130" i="15"/>
  <c r="H130" i="15" s="1"/>
  <c r="A144" i="16" s="1"/>
  <c r="D129" i="15"/>
  <c r="H129" i="15" s="1"/>
  <c r="A143" i="16" s="1"/>
  <c r="D128" i="15"/>
  <c r="H128" i="15" s="1"/>
  <c r="A142" i="16" s="1"/>
  <c r="D127" i="15"/>
  <c r="H127" i="15" s="1"/>
  <c r="A141" i="16" s="1"/>
  <c r="D126" i="15"/>
  <c r="H126" i="15" s="1"/>
  <c r="A140" i="16" s="1"/>
  <c r="D125" i="15"/>
  <c r="H125" i="15" s="1"/>
  <c r="A139" i="16" s="1"/>
  <c r="D124" i="15"/>
  <c r="H124" i="15" s="1"/>
  <c r="A138" i="16" s="1"/>
  <c r="D123" i="15"/>
  <c r="D122" i="15"/>
  <c r="D121" i="15"/>
  <c r="D120" i="15"/>
  <c r="D119" i="15"/>
  <c r="D118" i="15"/>
  <c r="D117" i="15"/>
  <c r="D116" i="15"/>
  <c r="D115" i="15"/>
  <c r="D114" i="15"/>
  <c r="D113" i="15"/>
  <c r="D112" i="15"/>
  <c r="D111" i="15"/>
  <c r="D110" i="15"/>
  <c r="D109" i="15"/>
  <c r="H109" i="15" s="1"/>
  <c r="A123" i="16" s="1"/>
  <c r="D108" i="15"/>
  <c r="H108" i="15" s="1"/>
  <c r="A122" i="16" s="1"/>
  <c r="D107" i="15"/>
  <c r="H107" i="15" s="1"/>
  <c r="A121" i="16" s="1"/>
  <c r="D106" i="15"/>
  <c r="H106" i="15" s="1"/>
  <c r="A120" i="16" s="1"/>
  <c r="D105" i="15"/>
  <c r="H105" i="15" s="1"/>
  <c r="A119" i="16" s="1"/>
  <c r="D104" i="15"/>
  <c r="H104" i="15" s="1"/>
  <c r="A118" i="16" s="1"/>
  <c r="D103" i="15"/>
  <c r="H103" i="15" s="1"/>
  <c r="A117" i="16" s="1"/>
  <c r="D102" i="15"/>
  <c r="H102" i="15" s="1"/>
  <c r="A116" i="16" s="1"/>
  <c r="D101" i="15"/>
  <c r="H101" i="15" s="1"/>
  <c r="A115" i="16" s="1"/>
  <c r="D100" i="15"/>
  <c r="H100" i="15" s="1"/>
  <c r="A114" i="16" s="1"/>
  <c r="D99" i="15"/>
  <c r="H99" i="15" s="1"/>
  <c r="A113" i="16" s="1"/>
  <c r="D98" i="15"/>
  <c r="H98" i="15" s="1"/>
  <c r="A112" i="16" s="1"/>
  <c r="D97" i="15"/>
  <c r="H97" i="15" s="1"/>
  <c r="A111" i="16" s="1"/>
  <c r="D96" i="15"/>
  <c r="H96" i="15" s="1"/>
  <c r="A110" i="16" s="1"/>
  <c r="D95" i="15"/>
  <c r="D94" i="15"/>
  <c r="H94" i="15" s="1"/>
  <c r="A108" i="16" s="1"/>
  <c r="D93" i="15"/>
  <c r="H93" i="15" s="1"/>
  <c r="A107" i="16" s="1"/>
  <c r="D92" i="15"/>
  <c r="H92" i="15" s="1"/>
  <c r="A106" i="16" s="1"/>
  <c r="D91" i="15"/>
  <c r="H91" i="15" s="1"/>
  <c r="A105" i="16" s="1"/>
  <c r="D90" i="15"/>
  <c r="H90" i="15" s="1"/>
  <c r="A104" i="16" s="1"/>
  <c r="D89" i="15"/>
  <c r="H89" i="15" s="1"/>
  <c r="A103" i="16" s="1"/>
  <c r="D88" i="15"/>
  <c r="H88" i="15" s="1"/>
  <c r="A102" i="16" s="1"/>
  <c r="D87" i="15"/>
  <c r="H87" i="15" s="1"/>
  <c r="A101" i="16" s="1"/>
  <c r="D86" i="15"/>
  <c r="H86" i="15" s="1"/>
  <c r="A100" i="16" s="1"/>
  <c r="D85" i="15"/>
  <c r="H85" i="15" s="1"/>
  <c r="A99" i="16" s="1"/>
  <c r="D84" i="15"/>
  <c r="H84" i="15" s="1"/>
  <c r="A98" i="16" s="1"/>
  <c r="D83" i="15"/>
  <c r="H83" i="15" s="1"/>
  <c r="A97" i="16" s="1"/>
  <c r="D82" i="15"/>
  <c r="H82" i="15" s="1"/>
  <c r="A96" i="16" s="1"/>
  <c r="D81" i="15"/>
  <c r="H81" i="15" s="1"/>
  <c r="A95" i="16" s="1"/>
  <c r="D80" i="15"/>
  <c r="H80" i="15" s="1"/>
  <c r="A94" i="16" s="1"/>
  <c r="D79" i="15"/>
  <c r="H79" i="15" s="1"/>
  <c r="A93" i="16" s="1"/>
  <c r="D78" i="15"/>
  <c r="H78" i="15" s="1"/>
  <c r="A92" i="16" s="1"/>
  <c r="D77" i="15"/>
  <c r="H77" i="15" s="1"/>
  <c r="A91" i="16" s="1"/>
  <c r="D76" i="15"/>
  <c r="H76" i="15" s="1"/>
  <c r="A90" i="16" s="1"/>
  <c r="D75" i="15"/>
  <c r="H75" i="15" s="1"/>
  <c r="A89" i="16" s="1"/>
  <c r="D74" i="15"/>
  <c r="H74" i="15" s="1"/>
  <c r="A88" i="16" s="1"/>
  <c r="D73" i="15"/>
  <c r="H73" i="15" s="1"/>
  <c r="A87" i="16" s="1"/>
  <c r="D72" i="15"/>
  <c r="H72" i="15" s="1"/>
  <c r="A86" i="16" s="1"/>
  <c r="D71" i="15"/>
  <c r="D70" i="15"/>
  <c r="H70" i="15" s="1"/>
  <c r="A84" i="16" s="1"/>
  <c r="D69" i="15"/>
  <c r="H69" i="15" s="1"/>
  <c r="A83" i="16" s="1"/>
  <c r="D68" i="15"/>
  <c r="H68" i="15" s="1"/>
  <c r="A82" i="16" s="1"/>
  <c r="D67" i="15"/>
  <c r="H67" i="15" s="1"/>
  <c r="A81" i="16" s="1"/>
  <c r="D66" i="15"/>
  <c r="H66" i="15" s="1"/>
  <c r="A80" i="16" s="1"/>
  <c r="D65" i="15"/>
  <c r="D64" i="15"/>
  <c r="H64" i="15" s="1"/>
  <c r="A78" i="16" s="1"/>
  <c r="D63" i="15"/>
  <c r="H63" i="15" s="1"/>
  <c r="A77" i="16" s="1"/>
  <c r="D62" i="15"/>
  <c r="H62" i="15" s="1"/>
  <c r="A76" i="16" s="1"/>
  <c r="D61" i="15"/>
  <c r="H61" i="15" s="1"/>
  <c r="A75" i="16" s="1"/>
  <c r="D60" i="15"/>
  <c r="H60" i="15" s="1"/>
  <c r="A74" i="16" s="1"/>
  <c r="D59" i="15"/>
  <c r="H59" i="15" s="1"/>
  <c r="A73" i="16" s="1"/>
  <c r="D58" i="15"/>
  <c r="H58" i="15" s="1"/>
  <c r="A72" i="16" s="1"/>
  <c r="D57" i="15"/>
  <c r="H57" i="15" s="1"/>
  <c r="A71" i="16" s="1"/>
  <c r="D56" i="15"/>
  <c r="H56" i="15" s="1"/>
  <c r="A70" i="16" s="1"/>
  <c r="D55" i="15"/>
  <c r="H55" i="15" s="1"/>
  <c r="A69" i="16" s="1"/>
  <c r="D54" i="15"/>
  <c r="H54" i="15" s="1"/>
  <c r="A68" i="16" s="1"/>
  <c r="D53" i="15"/>
  <c r="H53" i="15" s="1"/>
  <c r="A67" i="16" s="1"/>
  <c r="D52" i="15"/>
  <c r="H52" i="15" s="1"/>
  <c r="A66" i="16" s="1"/>
  <c r="D51" i="15"/>
  <c r="H51" i="15" s="1"/>
  <c r="A65" i="16" s="1"/>
  <c r="D50" i="15"/>
  <c r="H50" i="15" s="1"/>
  <c r="A64" i="16" s="1"/>
  <c r="D49" i="15"/>
  <c r="H49" i="15" s="1"/>
  <c r="A63" i="16" s="1"/>
  <c r="D48" i="15"/>
  <c r="H48" i="15" s="1"/>
  <c r="A62" i="16" s="1"/>
  <c r="D47" i="15"/>
  <c r="H47" i="15" s="1"/>
  <c r="A61" i="16" s="1"/>
  <c r="D46" i="15"/>
  <c r="H46" i="15" s="1"/>
  <c r="A60" i="16" s="1"/>
  <c r="D45" i="15"/>
  <c r="H45" i="15" s="1"/>
  <c r="A59" i="16" s="1"/>
  <c r="D44" i="15"/>
  <c r="H44" i="15" s="1"/>
  <c r="A58" i="16" s="1"/>
  <c r="D43" i="15"/>
  <c r="H43" i="15" s="1"/>
  <c r="A57" i="16" s="1"/>
  <c r="D42" i="15"/>
  <c r="H42" i="15" s="1"/>
  <c r="A56" i="16" s="1"/>
  <c r="D41" i="15"/>
  <c r="H41" i="15" s="1"/>
  <c r="A55" i="16" s="1"/>
  <c r="D40" i="15"/>
  <c r="H40" i="15" s="1"/>
  <c r="A54" i="16" s="1"/>
  <c r="D39" i="15"/>
  <c r="H39" i="15" s="1"/>
  <c r="A53" i="16" s="1"/>
  <c r="D38" i="15"/>
  <c r="H38" i="15" s="1"/>
  <c r="A52" i="16" s="1"/>
  <c r="D37" i="15"/>
  <c r="H37" i="15" s="1"/>
  <c r="A51" i="16" s="1"/>
  <c r="D36" i="15"/>
  <c r="H36" i="15" s="1"/>
  <c r="A50" i="16" s="1"/>
  <c r="D35" i="15"/>
  <c r="H35" i="15" s="1"/>
  <c r="A49" i="16" s="1"/>
  <c r="D34" i="15"/>
  <c r="H34" i="15" s="1"/>
  <c r="A48" i="16" s="1"/>
  <c r="D33" i="15"/>
  <c r="H33" i="15" s="1"/>
  <c r="A47" i="16" s="1"/>
  <c r="D32" i="15"/>
  <c r="H32" i="15" s="1"/>
  <c r="A46" i="16" s="1"/>
  <c r="D31" i="15"/>
  <c r="H31" i="15" s="1"/>
  <c r="A45" i="16" s="1"/>
  <c r="D30" i="15"/>
  <c r="H30" i="15" s="1"/>
  <c r="A44" i="16" s="1"/>
  <c r="D29" i="15"/>
  <c r="H29" i="15" s="1"/>
  <c r="A43" i="16" s="1"/>
  <c r="D28" i="15"/>
  <c r="H28" i="15" s="1"/>
  <c r="A42" i="16" s="1"/>
  <c r="D27" i="15"/>
  <c r="H27" i="15" s="1"/>
  <c r="A41" i="16" s="1"/>
  <c r="D26" i="15"/>
  <c r="H26" i="15" s="1"/>
  <c r="A40" i="16" s="1"/>
  <c r="D25" i="15"/>
  <c r="H25" i="15" s="1"/>
  <c r="A39" i="16" s="1"/>
  <c r="D24" i="15"/>
  <c r="H24" i="15" s="1"/>
  <c r="A38" i="16" s="1"/>
  <c r="D23" i="15"/>
  <c r="H23" i="15" s="1"/>
  <c r="A37" i="16" s="1"/>
  <c r="D22" i="15"/>
  <c r="H22" i="15" s="1"/>
  <c r="A36" i="16" s="1"/>
  <c r="D21" i="15"/>
  <c r="D20" i="15"/>
  <c r="H20" i="15" s="1"/>
  <c r="A34" i="16" s="1"/>
  <c r="D19" i="15"/>
  <c r="H19" i="15" s="1"/>
  <c r="A33" i="16" s="1"/>
  <c r="D18" i="15"/>
  <c r="H18" i="15" s="1"/>
  <c r="A32" i="16" s="1"/>
  <c r="D17" i="15"/>
  <c r="H17" i="15" s="1"/>
  <c r="A31" i="16" s="1"/>
  <c r="D16" i="15"/>
  <c r="H16" i="15" s="1"/>
  <c r="A30" i="16" s="1"/>
  <c r="D15" i="15"/>
  <c r="H15" i="15" s="1"/>
  <c r="A29" i="16" s="1"/>
  <c r="D14" i="15"/>
  <c r="H14" i="15" s="1"/>
  <c r="A28" i="16" s="1"/>
  <c r="D13" i="15"/>
  <c r="H13" i="15" s="1"/>
  <c r="A27" i="16" s="1"/>
  <c r="D12" i="15"/>
  <c r="H12" i="15" s="1"/>
  <c r="A26" i="16" s="1"/>
  <c r="D11" i="15"/>
  <c r="H11" i="15" s="1"/>
  <c r="A25" i="16" s="1"/>
  <c r="D10" i="15"/>
  <c r="H10" i="15" s="1"/>
  <c r="A24" i="16" s="1"/>
  <c r="D9" i="15"/>
  <c r="H9" i="15" s="1"/>
  <c r="A23" i="16" s="1"/>
  <c r="D8" i="15"/>
  <c r="H8" i="15" s="1"/>
  <c r="A22" i="16" s="1"/>
  <c r="D7" i="15"/>
  <c r="H7" i="15" s="1"/>
  <c r="A21" i="16" s="1"/>
  <c r="D6" i="15"/>
  <c r="H6" i="15" s="1"/>
  <c r="A20" i="16" s="1"/>
  <c r="D5" i="15"/>
  <c r="H5" i="15" s="1"/>
  <c r="A19" i="16" s="1"/>
  <c r="D4" i="15"/>
  <c r="H4" i="15" s="1"/>
  <c r="A18" i="16" s="1"/>
  <c r="D3" i="15"/>
  <c r="H3" i="15" s="1"/>
  <c r="A17" i="16" s="1"/>
  <c r="H168" i="16"/>
  <c r="U168" i="16" s="1"/>
  <c r="Z168" i="16" s="1"/>
  <c r="AA168" i="16" s="1"/>
  <c r="C154" i="16"/>
  <c r="C124" i="16"/>
  <c r="C90" i="16"/>
  <c r="C52" i="16"/>
  <c r="B526" i="17"/>
  <c r="B525" i="17"/>
  <c r="B524" i="17"/>
  <c r="B523" i="17"/>
  <c r="B522" i="17"/>
  <c r="B521" i="17"/>
  <c r="B520" i="17"/>
  <c r="B519" i="17"/>
  <c r="B518" i="17"/>
  <c r="B517" i="17"/>
  <c r="B516" i="17"/>
  <c r="B515" i="17"/>
  <c r="B514" i="17"/>
  <c r="B513" i="17"/>
  <c r="B512" i="17"/>
  <c r="B511" i="17"/>
  <c r="B510" i="17"/>
  <c r="B509" i="17"/>
  <c r="B508" i="17"/>
  <c r="B507" i="17"/>
  <c r="B506" i="17"/>
  <c r="B505" i="17"/>
  <c r="B504" i="17"/>
  <c r="B503" i="17"/>
  <c r="B502" i="17"/>
  <c r="B501" i="17"/>
  <c r="B500" i="17"/>
  <c r="B499" i="17"/>
  <c r="B498" i="17"/>
  <c r="B497" i="17"/>
  <c r="B496" i="17"/>
  <c r="B495" i="17"/>
  <c r="B494" i="17"/>
  <c r="B493" i="17"/>
  <c r="B492" i="17"/>
  <c r="B491" i="17"/>
  <c r="B490" i="17"/>
  <c r="B489" i="17"/>
  <c r="B488" i="17"/>
  <c r="B487" i="17"/>
  <c r="B486" i="17"/>
  <c r="B485" i="17"/>
  <c r="B484" i="17"/>
  <c r="B483" i="17"/>
  <c r="B482" i="17"/>
  <c r="B481" i="17"/>
  <c r="B480" i="17"/>
  <c r="B479" i="17"/>
  <c r="B478" i="17"/>
  <c r="B477" i="17"/>
  <c r="B476" i="17"/>
  <c r="B475" i="17"/>
  <c r="B474" i="17"/>
  <c r="B473" i="17"/>
  <c r="B472" i="17"/>
  <c r="B471" i="17"/>
  <c r="B470" i="17"/>
  <c r="B469" i="17"/>
  <c r="B468" i="17"/>
  <c r="B467" i="17"/>
  <c r="B466" i="17"/>
  <c r="B465" i="17"/>
  <c r="B464" i="17"/>
  <c r="B463" i="17"/>
  <c r="B462" i="17"/>
  <c r="B461" i="17"/>
  <c r="B460" i="17"/>
  <c r="B459" i="17"/>
  <c r="B458" i="17"/>
  <c r="B457" i="17"/>
  <c r="B456" i="17"/>
  <c r="B455" i="17"/>
  <c r="B454" i="17"/>
  <c r="B453" i="17"/>
  <c r="B452" i="17"/>
  <c r="B451" i="17"/>
  <c r="B450" i="17"/>
  <c r="B449" i="17"/>
  <c r="B448" i="17"/>
  <c r="B447" i="17"/>
  <c r="B446" i="17"/>
  <c r="B445" i="17"/>
  <c r="B444" i="17"/>
  <c r="B443" i="17"/>
  <c r="B442" i="17"/>
  <c r="B441" i="17"/>
  <c r="B440" i="17"/>
  <c r="B439" i="17"/>
  <c r="B438" i="17"/>
  <c r="B437" i="17"/>
  <c r="B436" i="17"/>
  <c r="B435" i="17"/>
  <c r="B434" i="17"/>
  <c r="B433" i="17"/>
  <c r="B432" i="17"/>
  <c r="B431" i="17"/>
  <c r="B430" i="17"/>
  <c r="B429" i="17"/>
  <c r="B428" i="17"/>
  <c r="B427" i="17"/>
  <c r="B426" i="17"/>
  <c r="B425" i="17"/>
  <c r="B424" i="17"/>
  <c r="B423" i="17"/>
  <c r="B422" i="17"/>
  <c r="B421" i="17"/>
  <c r="B420" i="17"/>
  <c r="B419" i="17"/>
  <c r="B418" i="17"/>
  <c r="B417" i="17"/>
  <c r="B416" i="17"/>
  <c r="B415" i="17"/>
  <c r="B414" i="17"/>
  <c r="B413" i="17"/>
  <c r="B412" i="17"/>
  <c r="B411" i="17"/>
  <c r="B410" i="17"/>
  <c r="B409" i="17"/>
  <c r="B408" i="17"/>
  <c r="B407" i="17"/>
  <c r="B406" i="17"/>
  <c r="B405" i="17"/>
  <c r="B404" i="17"/>
  <c r="B403" i="17"/>
  <c r="B402" i="17"/>
  <c r="B401" i="17"/>
  <c r="B400" i="17"/>
  <c r="B399" i="17"/>
  <c r="B398" i="17"/>
  <c r="B397" i="17"/>
  <c r="B396" i="17"/>
  <c r="B395" i="17"/>
  <c r="B394" i="17"/>
  <c r="B393" i="17"/>
  <c r="B392" i="17"/>
  <c r="B391" i="17"/>
  <c r="B390" i="17"/>
  <c r="B389" i="17"/>
  <c r="B388" i="17"/>
  <c r="B387" i="17"/>
  <c r="B386" i="17"/>
  <c r="B385" i="17"/>
  <c r="B384" i="17"/>
  <c r="B383" i="17"/>
  <c r="B382" i="17"/>
  <c r="B381" i="17"/>
  <c r="B380" i="17"/>
  <c r="B379" i="17"/>
  <c r="B378" i="17"/>
  <c r="B377" i="17"/>
  <c r="B376" i="17"/>
  <c r="B375" i="17"/>
  <c r="B374" i="17"/>
  <c r="B373" i="17"/>
  <c r="B372" i="17"/>
  <c r="B371" i="17"/>
  <c r="B370" i="17"/>
  <c r="B369" i="17"/>
  <c r="B368" i="17"/>
  <c r="B367" i="17"/>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AH526" i="17"/>
  <c r="AG526" i="17"/>
  <c r="AH525" i="17"/>
  <c r="AG525" i="17"/>
  <c r="AH524" i="17"/>
  <c r="AG524" i="17"/>
  <c r="AH523" i="17"/>
  <c r="AG523" i="17"/>
  <c r="AH522" i="17"/>
  <c r="AG522" i="17"/>
  <c r="AH521" i="17"/>
  <c r="AG521" i="17"/>
  <c r="AH520" i="17"/>
  <c r="AG520" i="17"/>
  <c r="AH519" i="17"/>
  <c r="AG519" i="17"/>
  <c r="AH518" i="17"/>
  <c r="AG518" i="17"/>
  <c r="AH517" i="17"/>
  <c r="AG517" i="17"/>
  <c r="AH516" i="17"/>
  <c r="AG516" i="17"/>
  <c r="AH515" i="17"/>
  <c r="AG515" i="17"/>
  <c r="AH514" i="17"/>
  <c r="AG514" i="17"/>
  <c r="AH513" i="17"/>
  <c r="AG513" i="17"/>
  <c r="AH512" i="17"/>
  <c r="AG512" i="17"/>
  <c r="AH511" i="17"/>
  <c r="AG511" i="17"/>
  <c r="AH510" i="17"/>
  <c r="AG510" i="17"/>
  <c r="AH509" i="17"/>
  <c r="AG509" i="17"/>
  <c r="AH508" i="17"/>
  <c r="AG508" i="17"/>
  <c r="AH507" i="17"/>
  <c r="AG507" i="17"/>
  <c r="AH506" i="17"/>
  <c r="AG506" i="17"/>
  <c r="AH505" i="17"/>
  <c r="AG505" i="17"/>
  <c r="AH504" i="17"/>
  <c r="AG504" i="17"/>
  <c r="AH503" i="17"/>
  <c r="AG503" i="17"/>
  <c r="AH502" i="17"/>
  <c r="AG502" i="17"/>
  <c r="AH501" i="17"/>
  <c r="AG501" i="17"/>
  <c r="AH500" i="17"/>
  <c r="AG500" i="17"/>
  <c r="AH499" i="17"/>
  <c r="AG499" i="17"/>
  <c r="AH498" i="17"/>
  <c r="AG498" i="17"/>
  <c r="AH497" i="17"/>
  <c r="AG497" i="17"/>
  <c r="AH496" i="17"/>
  <c r="AG496" i="17"/>
  <c r="AH495" i="17"/>
  <c r="AG495" i="17"/>
  <c r="AH494" i="17"/>
  <c r="AG494" i="17"/>
  <c r="AH493" i="17"/>
  <c r="AG493" i="17"/>
  <c r="AH492" i="17"/>
  <c r="AG492" i="17"/>
  <c r="AH491" i="17"/>
  <c r="AG491" i="17"/>
  <c r="AH490" i="17"/>
  <c r="AG490" i="17"/>
  <c r="AH489" i="17"/>
  <c r="AG489" i="17"/>
  <c r="AH488" i="17"/>
  <c r="AG488" i="17"/>
  <c r="AH487" i="17"/>
  <c r="AG487" i="17"/>
  <c r="AH486" i="17"/>
  <c r="AG486" i="17"/>
  <c r="AH485" i="17"/>
  <c r="AG485" i="17"/>
  <c r="AH484" i="17"/>
  <c r="AG484" i="17"/>
  <c r="AH483" i="17"/>
  <c r="AG483" i="17"/>
  <c r="AH482" i="17"/>
  <c r="AG482" i="17"/>
  <c r="AH481" i="17"/>
  <c r="AG481" i="17"/>
  <c r="AH480" i="17"/>
  <c r="AG480" i="17"/>
  <c r="AH479" i="17"/>
  <c r="AG479" i="17"/>
  <c r="AH478" i="17"/>
  <c r="AG478" i="17"/>
  <c r="AH477" i="17"/>
  <c r="AG477" i="17"/>
  <c r="AH476" i="17"/>
  <c r="AG476" i="17"/>
  <c r="AH475" i="17"/>
  <c r="AG475" i="17"/>
  <c r="AH474" i="17"/>
  <c r="AG474" i="17"/>
  <c r="AH473" i="17"/>
  <c r="AG473" i="17"/>
  <c r="AH472" i="17"/>
  <c r="AG472" i="17"/>
  <c r="AH471" i="17"/>
  <c r="AG471" i="17"/>
  <c r="AH470" i="17"/>
  <c r="AG470" i="17"/>
  <c r="AH469" i="17"/>
  <c r="AG469" i="17"/>
  <c r="AH468" i="17"/>
  <c r="AG468" i="17"/>
  <c r="AH467" i="17"/>
  <c r="AG467" i="17"/>
  <c r="AH466" i="17"/>
  <c r="AG466" i="17"/>
  <c r="AH465" i="17"/>
  <c r="AG465" i="17"/>
  <c r="AH464" i="17"/>
  <c r="AG464" i="17"/>
  <c r="AH463" i="17"/>
  <c r="AG463" i="17"/>
  <c r="AH462" i="17"/>
  <c r="AG462" i="17"/>
  <c r="AH461" i="17"/>
  <c r="AG461" i="17"/>
  <c r="AH460" i="17"/>
  <c r="AG460" i="17"/>
  <c r="AH459" i="17"/>
  <c r="AG459" i="17"/>
  <c r="AH458" i="17"/>
  <c r="AG458" i="17"/>
  <c r="AH457" i="17"/>
  <c r="AG457" i="17"/>
  <c r="AH456" i="17"/>
  <c r="AG456" i="17"/>
  <c r="AH455" i="17"/>
  <c r="AG455" i="17"/>
  <c r="AH454" i="17"/>
  <c r="AG454" i="17"/>
  <c r="AH453" i="17"/>
  <c r="AG453" i="17"/>
  <c r="AH452" i="17"/>
  <c r="AG452" i="17"/>
  <c r="AH451" i="17"/>
  <c r="AG451" i="17"/>
  <c r="AH450" i="17"/>
  <c r="AG450" i="17"/>
  <c r="AH449" i="17"/>
  <c r="AG449" i="17"/>
  <c r="AH448" i="17"/>
  <c r="AG448" i="17"/>
  <c r="AH447" i="17"/>
  <c r="AG447" i="17"/>
  <c r="AH446" i="17"/>
  <c r="AG446" i="17"/>
  <c r="AH445" i="17"/>
  <c r="AG445" i="17"/>
  <c r="AH444" i="17"/>
  <c r="AG444" i="17"/>
  <c r="AH443" i="17"/>
  <c r="AG443" i="17"/>
  <c r="AH442" i="17"/>
  <c r="AG442" i="17"/>
  <c r="AH441" i="17"/>
  <c r="AG441" i="17"/>
  <c r="AH440" i="17"/>
  <c r="AG440" i="17"/>
  <c r="AH439" i="17"/>
  <c r="AG439" i="17"/>
  <c r="AH438" i="17"/>
  <c r="AG438" i="17"/>
  <c r="AH437" i="17"/>
  <c r="AG437" i="17"/>
  <c r="AH436" i="17"/>
  <c r="AG436" i="17"/>
  <c r="AH435" i="17"/>
  <c r="AG435" i="17"/>
  <c r="AH434" i="17"/>
  <c r="AG434" i="17"/>
  <c r="AH433" i="17"/>
  <c r="AG433" i="17"/>
  <c r="AH432" i="17"/>
  <c r="AG432" i="17"/>
  <c r="AH431" i="17"/>
  <c r="AG431" i="17"/>
  <c r="AH430" i="17"/>
  <c r="AG430" i="17"/>
  <c r="AH429" i="17"/>
  <c r="AG429" i="17"/>
  <c r="AH428" i="17"/>
  <c r="AG428" i="17"/>
  <c r="AH427" i="17"/>
  <c r="AG427" i="17"/>
  <c r="AH426" i="17"/>
  <c r="AG426" i="17"/>
  <c r="AH425" i="17"/>
  <c r="AG425" i="17"/>
  <c r="AH424" i="17"/>
  <c r="AG424" i="17"/>
  <c r="AH423" i="17"/>
  <c r="AG423" i="17"/>
  <c r="AH422" i="17"/>
  <c r="AG422" i="17"/>
  <c r="AH421" i="17"/>
  <c r="AG421" i="17"/>
  <c r="AH420" i="17"/>
  <c r="AG420" i="17"/>
  <c r="AH419" i="17"/>
  <c r="AG419" i="17"/>
  <c r="AH418" i="17"/>
  <c r="AG418" i="17"/>
  <c r="AH417" i="17"/>
  <c r="AG417" i="17"/>
  <c r="AH416" i="17"/>
  <c r="AG416" i="17"/>
  <c r="AH415" i="17"/>
  <c r="AG415" i="17"/>
  <c r="AH414" i="17"/>
  <c r="AG414" i="17"/>
  <c r="AH413" i="17"/>
  <c r="AG413" i="17"/>
  <c r="AH412" i="17"/>
  <c r="AG412" i="17"/>
  <c r="AH411" i="17"/>
  <c r="AG411" i="17"/>
  <c r="AH410" i="17"/>
  <c r="AG410" i="17"/>
  <c r="AH409" i="17"/>
  <c r="AG409" i="17"/>
  <c r="AH408" i="17"/>
  <c r="AG408" i="17"/>
  <c r="AH407" i="17"/>
  <c r="AG407" i="17"/>
  <c r="AH406" i="17"/>
  <c r="AG406" i="17"/>
  <c r="AH405" i="17"/>
  <c r="AG405" i="17"/>
  <c r="AH404" i="17"/>
  <c r="AG404" i="17"/>
  <c r="AH403" i="17"/>
  <c r="AG403" i="17"/>
  <c r="AH402" i="17"/>
  <c r="AG402" i="17"/>
  <c r="AH401" i="17"/>
  <c r="AG401" i="17"/>
  <c r="AH400" i="17"/>
  <c r="AG400" i="17"/>
  <c r="AH399" i="17"/>
  <c r="AG399" i="17"/>
  <c r="AH398" i="17"/>
  <c r="AG398" i="17"/>
  <c r="AH397" i="17"/>
  <c r="AG397" i="17"/>
  <c r="AH396" i="17"/>
  <c r="AG396" i="17"/>
  <c r="AH395" i="17"/>
  <c r="AG395" i="17"/>
  <c r="AH394" i="17"/>
  <c r="AG394" i="17"/>
  <c r="AH393" i="17"/>
  <c r="AG393" i="17"/>
  <c r="AH392" i="17"/>
  <c r="AG392" i="17"/>
  <c r="AH391" i="17"/>
  <c r="AG391" i="17"/>
  <c r="AH390" i="17"/>
  <c r="AG390" i="17"/>
  <c r="AH389" i="17"/>
  <c r="AG389" i="17"/>
  <c r="AH388" i="17"/>
  <c r="AG388" i="17"/>
  <c r="AH387" i="17"/>
  <c r="AG387" i="17"/>
  <c r="AH386" i="17"/>
  <c r="AG386" i="17"/>
  <c r="AH385" i="17"/>
  <c r="AG385" i="17"/>
  <c r="AH384" i="17"/>
  <c r="AG384" i="17"/>
  <c r="AH383" i="17"/>
  <c r="AG383" i="17"/>
  <c r="AH382" i="17"/>
  <c r="AG382" i="17"/>
  <c r="AH381" i="17"/>
  <c r="AG381" i="17"/>
  <c r="AH380" i="17"/>
  <c r="AG380" i="17"/>
  <c r="AH379" i="17"/>
  <c r="AG379" i="17"/>
  <c r="AH378" i="17"/>
  <c r="AG378" i="17"/>
  <c r="AH377" i="17"/>
  <c r="AG377" i="17"/>
  <c r="AH376" i="17"/>
  <c r="AG376" i="17"/>
  <c r="AH375" i="17"/>
  <c r="AG375" i="17"/>
  <c r="AH374" i="17"/>
  <c r="AG374" i="17"/>
  <c r="AH373" i="17"/>
  <c r="AG373" i="17"/>
  <c r="AH372" i="17"/>
  <c r="AG372" i="17"/>
  <c r="AH371" i="17"/>
  <c r="AG371" i="17"/>
  <c r="AH370" i="17"/>
  <c r="AG370" i="17"/>
  <c r="AH369" i="17"/>
  <c r="AG369" i="17"/>
  <c r="AH368" i="17"/>
  <c r="AG368" i="17"/>
  <c r="AH367" i="17"/>
  <c r="AG367" i="17"/>
  <c r="AH366" i="17"/>
  <c r="AG366" i="17"/>
  <c r="AH365" i="17"/>
  <c r="AG365" i="17"/>
  <c r="AH364" i="17"/>
  <c r="AG364" i="17"/>
  <c r="AH363" i="17"/>
  <c r="AG363" i="17"/>
  <c r="AH362" i="17"/>
  <c r="AG362" i="17"/>
  <c r="AH361" i="17"/>
  <c r="AG361" i="17"/>
  <c r="AH360" i="17"/>
  <c r="AG360" i="17"/>
  <c r="AH359" i="17"/>
  <c r="AG359" i="17"/>
  <c r="AH358" i="17"/>
  <c r="AG358" i="17"/>
  <c r="AH357" i="17"/>
  <c r="AG357" i="17"/>
  <c r="AH356" i="17"/>
  <c r="AG356" i="17"/>
  <c r="AH355" i="17"/>
  <c r="AG355" i="17"/>
  <c r="AH354" i="17"/>
  <c r="AG354" i="17"/>
  <c r="AH353" i="17"/>
  <c r="AG353" i="17"/>
  <c r="AH352" i="17"/>
  <c r="AG352" i="17"/>
  <c r="AH351" i="17"/>
  <c r="AG351" i="17"/>
  <c r="AH350" i="17"/>
  <c r="AG350" i="17"/>
  <c r="AH349" i="17"/>
  <c r="AG349" i="17"/>
  <c r="AH348" i="17"/>
  <c r="AG348" i="17"/>
  <c r="AH347" i="17"/>
  <c r="AG347" i="17"/>
  <c r="AH346" i="17"/>
  <c r="AG346" i="17"/>
  <c r="AH345" i="17"/>
  <c r="AG345" i="17"/>
  <c r="AH344" i="17"/>
  <c r="AG344" i="17"/>
  <c r="AH343" i="17"/>
  <c r="AG343" i="17"/>
  <c r="AH342" i="17"/>
  <c r="AG342" i="17"/>
  <c r="AH341" i="17"/>
  <c r="AG341" i="17"/>
  <c r="AH340" i="17"/>
  <c r="AG340" i="17"/>
  <c r="AH339" i="17"/>
  <c r="AG339" i="17"/>
  <c r="AH338" i="17"/>
  <c r="AG338" i="17"/>
  <c r="AH337" i="17"/>
  <c r="AG337" i="17"/>
  <c r="AH336" i="17"/>
  <c r="AG336" i="17"/>
  <c r="AH335" i="17"/>
  <c r="AG335" i="17"/>
  <c r="AH334" i="17"/>
  <c r="AG334" i="17"/>
  <c r="AH333" i="17"/>
  <c r="AG333" i="17"/>
  <c r="AH332" i="17"/>
  <c r="AG332" i="17"/>
  <c r="AH331" i="17"/>
  <c r="AG331" i="17"/>
  <c r="AH330" i="17"/>
  <c r="AG330" i="17"/>
  <c r="AH329" i="17"/>
  <c r="AG329" i="17"/>
  <c r="AH328" i="17"/>
  <c r="AG328" i="17"/>
  <c r="AH327" i="17"/>
  <c r="AG327" i="17"/>
  <c r="AH326" i="17"/>
  <c r="AG326" i="17"/>
  <c r="AH325" i="17"/>
  <c r="AG325" i="17"/>
  <c r="AH324" i="17"/>
  <c r="AG324" i="17"/>
  <c r="AH323" i="17"/>
  <c r="AG323" i="17"/>
  <c r="AH322" i="17"/>
  <c r="AG322" i="17"/>
  <c r="AH321" i="17"/>
  <c r="AG321" i="17"/>
  <c r="AH320" i="17"/>
  <c r="AG320" i="17"/>
  <c r="AH319" i="17"/>
  <c r="AG319" i="17"/>
  <c r="AH318" i="17"/>
  <c r="AG318" i="17"/>
  <c r="AH317" i="17"/>
  <c r="AG317" i="17"/>
  <c r="AH316" i="17"/>
  <c r="AG316" i="17"/>
  <c r="AH315" i="17"/>
  <c r="AG315" i="17"/>
  <c r="AH314" i="17"/>
  <c r="AG314" i="17"/>
  <c r="AH313" i="17"/>
  <c r="AG313" i="17"/>
  <c r="AH312" i="17"/>
  <c r="AG312" i="17"/>
  <c r="AH311" i="17"/>
  <c r="AG311" i="17"/>
  <c r="AH310" i="17"/>
  <c r="AG310" i="17"/>
  <c r="AH309" i="17"/>
  <c r="AG309" i="17"/>
  <c r="AH308" i="17"/>
  <c r="AG308" i="17"/>
  <c r="AH307" i="17"/>
  <c r="AG307" i="17"/>
  <c r="AH306" i="17"/>
  <c r="AG306" i="17"/>
  <c r="AH305" i="17"/>
  <c r="AG305" i="17"/>
  <c r="AH304" i="17"/>
  <c r="AG304" i="17"/>
  <c r="AH303" i="17"/>
  <c r="AG303" i="17"/>
  <c r="AH302" i="17"/>
  <c r="AG302" i="17"/>
  <c r="AH301" i="17"/>
  <c r="AG301" i="17"/>
  <c r="AH300" i="17"/>
  <c r="AG300" i="17"/>
  <c r="AH299" i="17"/>
  <c r="AG299" i="17"/>
  <c r="AH298" i="17"/>
  <c r="AG298" i="17"/>
  <c r="AH297" i="17"/>
  <c r="AG297" i="17"/>
  <c r="AH296" i="17"/>
  <c r="AG296" i="17"/>
  <c r="AH295" i="17"/>
  <c r="AG295" i="17"/>
  <c r="AH294" i="17"/>
  <c r="AG294" i="17"/>
  <c r="AH293" i="17"/>
  <c r="AG293" i="17"/>
  <c r="AH292" i="17"/>
  <c r="AG292" i="17"/>
  <c r="AH291" i="17"/>
  <c r="AG291" i="17"/>
  <c r="AH290" i="17"/>
  <c r="AG290" i="17"/>
  <c r="AH289" i="17"/>
  <c r="AG289" i="17"/>
  <c r="AH288" i="17"/>
  <c r="AG288" i="17"/>
  <c r="AH287" i="17"/>
  <c r="AG287" i="17"/>
  <c r="AH286" i="17"/>
  <c r="AG286" i="17"/>
  <c r="AH285" i="17"/>
  <c r="AG285" i="17"/>
  <c r="AH284" i="17"/>
  <c r="AG284" i="17"/>
  <c r="AH283" i="17"/>
  <c r="AG283" i="17"/>
  <c r="AH282" i="17"/>
  <c r="AG282" i="17"/>
  <c r="AH281" i="17"/>
  <c r="AG281" i="17"/>
  <c r="AH280" i="17"/>
  <c r="AG280" i="17"/>
  <c r="AH279" i="17"/>
  <c r="AG279" i="17"/>
  <c r="AH278" i="17"/>
  <c r="AG278" i="17"/>
  <c r="AH277" i="17"/>
  <c r="AG277" i="17"/>
  <c r="AH276" i="17"/>
  <c r="AG276" i="17"/>
  <c r="AH275" i="17"/>
  <c r="AG275" i="17"/>
  <c r="AH274" i="17"/>
  <c r="AG274" i="17"/>
  <c r="AH273" i="17"/>
  <c r="AG273" i="17"/>
  <c r="AH272" i="17"/>
  <c r="AG272" i="17"/>
  <c r="AH271" i="17"/>
  <c r="AG271" i="17"/>
  <c r="AH270" i="17"/>
  <c r="AG270" i="17"/>
  <c r="AH269" i="17"/>
  <c r="AG269" i="17"/>
  <c r="AH268" i="17"/>
  <c r="AG268" i="17"/>
  <c r="AH267" i="17"/>
  <c r="AG267" i="17"/>
  <c r="AH266" i="17"/>
  <c r="AG266" i="17"/>
  <c r="AH265" i="17"/>
  <c r="AG265" i="17"/>
  <c r="AH264" i="17"/>
  <c r="AG264" i="17"/>
  <c r="AH263" i="17"/>
  <c r="AG263" i="17"/>
  <c r="AH262" i="17"/>
  <c r="AG262" i="17"/>
  <c r="AH261" i="17"/>
  <c r="AG261" i="17"/>
  <c r="AH260" i="17"/>
  <c r="AG260" i="17"/>
  <c r="AH259" i="17"/>
  <c r="AG259" i="17"/>
  <c r="AH258" i="17"/>
  <c r="AG258" i="17"/>
  <c r="AH257" i="17"/>
  <c r="AG257" i="17"/>
  <c r="AH256" i="17"/>
  <c r="AG256" i="17"/>
  <c r="AH255" i="17"/>
  <c r="AG255" i="17"/>
  <c r="AH254" i="17"/>
  <c r="AG254" i="17"/>
  <c r="AH253" i="17"/>
  <c r="AG253" i="17"/>
  <c r="AH252" i="17"/>
  <c r="AG252" i="17"/>
  <c r="AH251" i="17"/>
  <c r="AG251" i="17"/>
  <c r="AH250" i="17"/>
  <c r="AG250" i="17"/>
  <c r="AH249" i="17"/>
  <c r="AG249" i="17"/>
  <c r="AH248" i="17"/>
  <c r="AG248" i="17"/>
  <c r="AH247" i="17"/>
  <c r="AG247" i="17"/>
  <c r="AH246" i="17"/>
  <c r="AG246" i="17"/>
  <c r="AH245" i="17"/>
  <c r="AG245" i="17"/>
  <c r="AH244" i="17"/>
  <c r="AG244" i="17"/>
  <c r="AH243" i="17"/>
  <c r="AG243" i="17"/>
  <c r="AH242" i="17"/>
  <c r="AG242" i="17"/>
  <c r="AH241" i="17"/>
  <c r="AG241" i="17"/>
  <c r="AH240" i="17"/>
  <c r="AG240" i="17"/>
  <c r="AH239" i="17"/>
  <c r="AG239" i="17"/>
  <c r="AH238" i="17"/>
  <c r="AG238" i="17"/>
  <c r="AH237" i="17"/>
  <c r="AG237" i="17"/>
  <c r="AH236" i="17"/>
  <c r="AG236" i="17"/>
  <c r="AH235" i="17"/>
  <c r="AG235" i="17"/>
  <c r="AH234" i="17"/>
  <c r="AG234" i="17"/>
  <c r="AH233" i="17"/>
  <c r="AG233" i="17"/>
  <c r="AH232" i="17"/>
  <c r="AG232" i="17"/>
  <c r="AH231" i="17"/>
  <c r="AG231" i="17"/>
  <c r="AH230" i="17"/>
  <c r="AG230" i="17"/>
  <c r="AH229" i="17"/>
  <c r="AG229" i="17"/>
  <c r="AH228" i="17"/>
  <c r="AG228" i="17"/>
  <c r="AH227" i="17"/>
  <c r="AG227" i="17"/>
  <c r="AH226" i="17"/>
  <c r="AG226" i="17"/>
  <c r="AH225" i="17"/>
  <c r="AG225" i="17"/>
  <c r="AH224" i="17"/>
  <c r="AG224" i="17"/>
  <c r="AH223" i="17"/>
  <c r="AG223" i="17"/>
  <c r="AH222" i="17"/>
  <c r="AG222" i="17"/>
  <c r="AH221" i="17"/>
  <c r="AG221" i="17"/>
  <c r="AH220" i="17"/>
  <c r="AG220" i="17"/>
  <c r="AH219" i="17"/>
  <c r="AG219" i="17"/>
  <c r="AH218" i="17"/>
  <c r="AG218" i="17"/>
  <c r="AH217" i="17"/>
  <c r="AG217" i="17"/>
  <c r="AH216" i="17"/>
  <c r="AG216" i="17"/>
  <c r="AH215" i="17"/>
  <c r="AG215" i="17"/>
  <c r="AH214" i="17"/>
  <c r="AG214" i="17"/>
  <c r="AH213" i="17"/>
  <c r="AG213" i="17"/>
  <c r="AH212" i="17"/>
  <c r="AG212" i="17"/>
  <c r="AH211" i="17"/>
  <c r="AG211" i="17"/>
  <c r="AH210" i="17"/>
  <c r="AG210" i="17"/>
  <c r="AH209" i="17"/>
  <c r="AG209" i="17"/>
  <c r="AH208" i="17"/>
  <c r="AG208" i="17"/>
  <c r="AH207" i="17"/>
  <c r="AG207" i="17"/>
  <c r="AH206" i="17"/>
  <c r="AG206" i="17"/>
  <c r="AH205" i="17"/>
  <c r="AG205" i="17"/>
  <c r="AH204" i="17"/>
  <c r="AG204" i="17"/>
  <c r="AH203" i="17"/>
  <c r="AG203" i="17"/>
  <c r="AH202" i="17"/>
  <c r="AG202" i="17"/>
  <c r="AH201" i="17"/>
  <c r="AG201" i="17"/>
  <c r="AH200" i="17"/>
  <c r="AG200" i="17"/>
  <c r="AH199" i="17"/>
  <c r="AG199" i="17"/>
  <c r="AH198" i="17"/>
  <c r="AG198" i="17"/>
  <c r="AH197" i="17"/>
  <c r="AG197" i="17"/>
  <c r="AH196" i="17"/>
  <c r="AG196" i="17"/>
  <c r="AH195" i="17"/>
  <c r="AG195" i="17"/>
  <c r="AH194" i="17"/>
  <c r="AG194" i="17"/>
  <c r="AH193" i="17"/>
  <c r="AG193" i="17"/>
  <c r="AH192" i="17"/>
  <c r="AG192" i="17"/>
  <c r="AH191" i="17"/>
  <c r="AG191" i="17"/>
  <c r="AH190" i="17"/>
  <c r="AG190" i="17"/>
  <c r="AH189" i="17"/>
  <c r="AG189" i="17"/>
  <c r="AH188" i="17"/>
  <c r="AG188" i="17"/>
  <c r="AH187" i="17"/>
  <c r="AG187" i="17"/>
  <c r="AH186" i="17"/>
  <c r="AG186" i="17"/>
  <c r="AH185" i="17"/>
  <c r="AG185" i="17"/>
  <c r="AH184" i="17"/>
  <c r="AG184" i="17"/>
  <c r="AH183" i="17"/>
  <c r="AG183" i="17"/>
  <c r="AH182" i="17"/>
  <c r="AG182" i="17"/>
  <c r="AH181" i="17"/>
  <c r="AG181" i="17"/>
  <c r="AH180" i="17"/>
  <c r="AG180" i="17"/>
  <c r="AH179" i="17"/>
  <c r="AG179" i="17"/>
  <c r="AH178" i="17"/>
  <c r="AG178" i="17"/>
  <c r="AH177" i="17"/>
  <c r="AG177" i="17"/>
  <c r="AH176" i="17"/>
  <c r="AG176" i="17"/>
  <c r="AH175" i="17"/>
  <c r="AG175" i="17"/>
  <c r="AH174" i="17"/>
  <c r="AG174" i="17"/>
  <c r="AH173" i="17"/>
  <c r="AG173" i="17"/>
  <c r="AH172" i="17"/>
  <c r="AG172" i="17"/>
  <c r="AH171" i="17"/>
  <c r="AG171" i="17"/>
  <c r="AH170" i="17"/>
  <c r="AG170" i="17"/>
  <c r="AH169" i="17"/>
  <c r="AG169" i="17"/>
  <c r="AH168" i="17"/>
  <c r="AG168" i="17"/>
  <c r="AH167" i="17"/>
  <c r="AG167" i="17"/>
  <c r="AH166" i="17"/>
  <c r="AG166" i="17"/>
  <c r="AH165" i="17"/>
  <c r="AG165" i="17"/>
  <c r="AH164" i="17"/>
  <c r="AG164" i="17"/>
  <c r="AH163" i="17"/>
  <c r="AG163" i="17"/>
  <c r="AH162" i="17"/>
  <c r="AG162" i="17"/>
  <c r="AH161" i="17"/>
  <c r="AG161" i="17"/>
  <c r="AH160" i="17"/>
  <c r="AG160" i="17"/>
  <c r="AH159" i="17"/>
  <c r="AG159" i="17"/>
  <c r="AH158" i="17"/>
  <c r="AG158" i="17"/>
  <c r="AH157" i="17"/>
  <c r="AG157" i="17"/>
  <c r="AH156" i="17"/>
  <c r="AG156" i="17"/>
  <c r="AH155" i="17"/>
  <c r="AG155" i="17"/>
  <c r="AH154" i="17"/>
  <c r="AG154" i="17"/>
  <c r="AH153" i="17"/>
  <c r="AG153" i="17"/>
  <c r="AH152" i="17"/>
  <c r="AG152" i="17"/>
  <c r="AH151" i="17"/>
  <c r="AG151" i="17"/>
  <c r="AH150" i="17"/>
  <c r="AG150" i="17"/>
  <c r="AH149" i="17"/>
  <c r="AG149" i="17"/>
  <c r="AH148" i="17"/>
  <c r="AG148" i="17"/>
  <c r="AH147" i="17"/>
  <c r="AG147" i="17"/>
  <c r="AH146" i="17"/>
  <c r="AG146" i="17"/>
  <c r="AH145" i="17"/>
  <c r="AG145" i="17"/>
  <c r="AH144" i="17"/>
  <c r="AG144" i="17"/>
  <c r="AH143" i="17"/>
  <c r="AG143" i="17"/>
  <c r="AH142" i="17"/>
  <c r="AG142" i="17"/>
  <c r="AH141" i="17"/>
  <c r="AG141" i="17"/>
  <c r="AH140" i="17"/>
  <c r="AG140" i="17"/>
  <c r="AH139" i="17"/>
  <c r="AG139" i="17"/>
  <c r="AH138" i="17"/>
  <c r="AG138" i="17"/>
  <c r="AH137" i="17"/>
  <c r="AG137" i="17"/>
  <c r="AH136" i="17"/>
  <c r="AG136" i="17"/>
  <c r="AH135" i="17"/>
  <c r="AG135" i="17"/>
  <c r="AH134" i="17"/>
  <c r="AG134" i="17"/>
  <c r="AH133" i="17"/>
  <c r="AG133" i="17"/>
  <c r="AH132" i="17"/>
  <c r="AG132" i="17"/>
  <c r="AH131" i="17"/>
  <c r="AG131" i="17"/>
  <c r="AH130" i="17"/>
  <c r="AG130" i="17"/>
  <c r="AH129" i="17"/>
  <c r="AG129" i="17"/>
  <c r="AH128" i="17"/>
  <c r="AG128" i="17"/>
  <c r="AH127" i="17"/>
  <c r="AG127" i="17"/>
  <c r="AH126" i="17"/>
  <c r="AG126" i="17"/>
  <c r="AH125" i="17"/>
  <c r="AG125" i="17"/>
  <c r="AH124" i="17"/>
  <c r="AG124" i="17"/>
  <c r="AH123" i="17"/>
  <c r="AG123" i="17"/>
  <c r="AH122" i="17"/>
  <c r="AG122" i="17"/>
  <c r="AH121" i="17"/>
  <c r="AG121" i="17"/>
  <c r="AH120" i="17"/>
  <c r="AG120" i="17"/>
  <c r="AH119" i="17"/>
  <c r="AG119" i="17"/>
  <c r="AH118" i="17"/>
  <c r="AG118" i="17"/>
  <c r="AH117" i="17"/>
  <c r="AG117" i="17"/>
  <c r="AH116" i="17"/>
  <c r="AG116" i="17"/>
  <c r="AH115" i="17"/>
  <c r="AG115" i="17"/>
  <c r="AH114" i="17"/>
  <c r="AG114" i="17"/>
  <c r="AH113" i="17"/>
  <c r="AG113" i="17"/>
  <c r="AH112" i="17"/>
  <c r="AG112" i="17"/>
  <c r="AH111" i="17"/>
  <c r="AG111" i="17"/>
  <c r="AH110" i="17"/>
  <c r="AG110" i="17"/>
  <c r="AH109" i="17"/>
  <c r="AG109" i="17"/>
  <c r="AH108" i="17"/>
  <c r="AG108" i="17"/>
  <c r="AH107" i="17"/>
  <c r="AG107" i="17"/>
  <c r="AH106" i="17"/>
  <c r="AG106" i="17"/>
  <c r="AH105" i="17"/>
  <c r="AG105" i="17"/>
  <c r="AH104" i="17"/>
  <c r="AG104" i="17"/>
  <c r="AH103" i="17"/>
  <c r="AG103" i="17"/>
  <c r="AH102" i="17"/>
  <c r="AG102" i="17"/>
  <c r="AH101" i="17"/>
  <c r="AG101" i="17"/>
  <c r="AH100" i="17"/>
  <c r="AG100" i="17"/>
  <c r="AH99" i="17"/>
  <c r="AG99" i="17"/>
  <c r="AH98" i="17"/>
  <c r="AG98" i="17"/>
  <c r="AH97" i="17"/>
  <c r="AG97" i="17"/>
  <c r="AH96" i="17"/>
  <c r="AG96" i="17"/>
  <c r="AH95" i="17"/>
  <c r="AG95" i="17"/>
  <c r="AH94" i="17"/>
  <c r="AG94" i="17"/>
  <c r="AH93" i="17"/>
  <c r="AG93" i="17"/>
  <c r="AH92" i="17"/>
  <c r="AG92" i="17"/>
  <c r="AH91" i="17"/>
  <c r="AG91" i="17"/>
  <c r="AH90" i="17"/>
  <c r="AG90" i="17"/>
  <c r="AH89" i="17"/>
  <c r="AG89" i="17"/>
  <c r="AH88" i="17"/>
  <c r="AG88" i="17"/>
  <c r="AH87" i="17"/>
  <c r="AG87" i="17"/>
  <c r="AH86" i="17"/>
  <c r="AG86" i="17"/>
  <c r="AH85" i="17"/>
  <c r="AG85" i="17"/>
  <c r="AH84" i="17"/>
  <c r="AG84" i="17"/>
  <c r="AH83" i="17"/>
  <c r="AG83" i="17"/>
  <c r="AH82" i="17"/>
  <c r="AG82" i="17"/>
  <c r="AH81" i="17"/>
  <c r="AG81" i="17"/>
  <c r="AH80" i="17"/>
  <c r="AG80" i="17"/>
  <c r="AH79" i="17"/>
  <c r="AG79" i="17"/>
  <c r="AH78" i="17"/>
  <c r="AG78" i="17"/>
  <c r="AH77" i="17"/>
  <c r="AG77" i="17"/>
  <c r="AH76" i="17"/>
  <c r="AG76" i="17"/>
  <c r="AH75" i="17"/>
  <c r="AG75" i="17"/>
  <c r="AH74" i="17"/>
  <c r="AG74" i="17"/>
  <c r="AH73" i="17"/>
  <c r="AG73" i="17"/>
  <c r="AH72" i="17"/>
  <c r="AG72" i="17"/>
  <c r="AH71" i="17"/>
  <c r="AG71" i="17"/>
  <c r="AH70" i="17"/>
  <c r="AG70" i="17"/>
  <c r="AH69" i="17"/>
  <c r="AG69" i="17"/>
  <c r="AH68" i="17"/>
  <c r="AG68" i="17"/>
  <c r="AH67" i="17"/>
  <c r="AG67" i="17"/>
  <c r="AH66" i="17"/>
  <c r="AG66" i="17"/>
  <c r="AH65" i="17"/>
  <c r="AG65" i="17"/>
  <c r="AH64" i="17"/>
  <c r="AG64" i="17"/>
  <c r="AH63" i="17"/>
  <c r="AG63" i="17"/>
  <c r="AH62" i="17"/>
  <c r="AG62" i="17"/>
  <c r="AH61" i="17"/>
  <c r="AG61" i="17"/>
  <c r="AH60" i="17"/>
  <c r="AG60" i="17"/>
  <c r="AH59" i="17"/>
  <c r="AG59" i="17"/>
  <c r="AH58" i="17"/>
  <c r="AG58" i="17"/>
  <c r="AH57" i="17"/>
  <c r="AG57" i="17"/>
  <c r="AH56" i="17"/>
  <c r="AG56" i="17"/>
  <c r="AH55" i="17"/>
  <c r="AG55" i="17"/>
  <c r="AH54" i="17"/>
  <c r="AG54" i="17"/>
  <c r="AH53" i="17"/>
  <c r="AG53" i="17"/>
  <c r="AH52" i="17"/>
  <c r="AG52" i="17"/>
  <c r="AH51" i="17"/>
  <c r="AG51" i="17"/>
  <c r="AH50" i="17"/>
  <c r="AG50" i="17"/>
  <c r="AH49" i="17"/>
  <c r="AG49" i="17"/>
  <c r="AH48" i="17"/>
  <c r="AG48" i="17"/>
  <c r="AH47" i="17"/>
  <c r="AG47" i="17"/>
  <c r="AH46" i="17"/>
  <c r="AG46" i="17"/>
  <c r="AH45" i="17"/>
  <c r="AG45" i="17"/>
  <c r="AH44" i="17"/>
  <c r="AG44" i="17"/>
  <c r="AH43" i="17"/>
  <c r="AG43" i="17"/>
  <c r="AH42" i="17"/>
  <c r="AG42" i="17"/>
  <c r="AH41" i="17"/>
  <c r="AG41" i="17"/>
  <c r="AH40" i="17"/>
  <c r="AG40" i="17"/>
  <c r="AH39" i="17"/>
  <c r="AG39" i="17"/>
  <c r="AH38" i="17"/>
  <c r="AG38" i="17"/>
  <c r="AH37" i="17"/>
  <c r="AG37" i="17"/>
  <c r="AH36" i="17"/>
  <c r="AG36" i="17"/>
  <c r="AH35" i="17"/>
  <c r="AG35" i="17"/>
  <c r="AH34" i="17"/>
  <c r="AG34" i="17"/>
  <c r="AH33" i="17"/>
  <c r="AG33" i="17"/>
  <c r="AH32" i="17"/>
  <c r="AG32" i="17"/>
  <c r="AH31" i="17"/>
  <c r="AG31" i="17"/>
  <c r="AH30" i="17"/>
  <c r="AG30" i="17"/>
  <c r="AH29" i="17"/>
  <c r="AG29" i="17"/>
  <c r="AH28" i="17"/>
  <c r="AG28" i="17"/>
  <c r="AH27" i="17"/>
  <c r="AG27" i="17"/>
  <c r="AH26" i="17"/>
  <c r="AG26" i="17"/>
  <c r="AH25" i="17"/>
  <c r="AG25" i="17"/>
  <c r="AH24" i="17"/>
  <c r="AG24" i="17"/>
  <c r="AH23" i="17"/>
  <c r="AG23" i="17"/>
  <c r="AH22" i="17"/>
  <c r="AG22" i="17"/>
  <c r="AH21" i="17"/>
  <c r="AG21" i="17"/>
  <c r="AH20" i="17"/>
  <c r="AG20" i="17"/>
  <c r="AH19" i="17"/>
  <c r="AG19" i="17"/>
  <c r="H19" i="16" s="1"/>
  <c r="U19" i="16" s="1"/>
  <c r="Z19" i="16" s="1"/>
  <c r="AA19" i="16" s="1"/>
  <c r="AH18" i="17"/>
  <c r="AG18" i="17"/>
  <c r="AH17" i="17"/>
  <c r="AG17" i="17"/>
  <c r="AH16" i="17"/>
  <c r="AG16" i="17"/>
  <c r="AH15" i="17"/>
  <c r="AG15" i="17"/>
  <c r="AH14" i="17"/>
  <c r="AG14" i="17"/>
  <c r="AH13" i="17"/>
  <c r="AG13" i="17"/>
  <c r="AH12" i="17"/>
  <c r="AG12" i="17"/>
  <c r="AH11" i="17"/>
  <c r="AG11" i="17"/>
  <c r="AH10" i="17"/>
  <c r="AG10" i="17"/>
  <c r="AH9" i="17"/>
  <c r="AG9" i="17"/>
  <c r="AH8" i="17"/>
  <c r="AG8" i="17"/>
  <c r="U169" i="16" l="1"/>
  <c r="Z169" i="16" s="1"/>
  <c r="AA169" i="16" s="1"/>
  <c r="C96" i="16"/>
  <c r="C156" i="16"/>
  <c r="C102" i="16"/>
  <c r="H102" i="16" s="1"/>
  <c r="U102" i="16" s="1"/>
  <c r="Z102" i="16" s="1"/>
  <c r="AA102" i="16" s="1"/>
  <c r="D54" i="16"/>
  <c r="D102" i="16"/>
  <c r="D156" i="16"/>
  <c r="C48" i="16"/>
  <c r="C108" i="16"/>
  <c r="C138" i="16"/>
  <c r="H138" i="16" s="1"/>
  <c r="U138" i="16" s="1"/>
  <c r="Z138" i="16" s="1"/>
  <c r="AA138" i="16" s="1"/>
  <c r="C168" i="16"/>
  <c r="D114" i="16"/>
  <c r="D168" i="16"/>
  <c r="C114" i="16"/>
  <c r="C144" i="16"/>
  <c r="H144" i="16" s="1"/>
  <c r="U144" i="16" s="1"/>
  <c r="Z144" i="16" s="1"/>
  <c r="AA144" i="16" s="1"/>
  <c r="C84" i="16"/>
  <c r="H84" i="16" s="1"/>
  <c r="U84" i="16" s="1"/>
  <c r="Z84" i="16" s="1"/>
  <c r="AA84" i="16" s="1"/>
  <c r="C120" i="16"/>
  <c r="H120" i="16" s="1"/>
  <c r="U120" i="16" s="1"/>
  <c r="Z120" i="16" s="1"/>
  <c r="AA120" i="16" s="1"/>
  <c r="C150" i="16"/>
  <c r="H150" i="16" s="1"/>
  <c r="U150" i="16" s="1"/>
  <c r="Z150" i="16" s="1"/>
  <c r="AA150" i="16" s="1"/>
  <c r="D84" i="16"/>
  <c r="D138" i="16"/>
  <c r="F40" i="16"/>
  <c r="F76" i="16"/>
  <c r="F46" i="16"/>
  <c r="C46" i="16"/>
  <c r="H46" i="16" s="1"/>
  <c r="U46" i="16" s="1"/>
  <c r="Z46" i="16" s="1"/>
  <c r="AA46" i="16" s="1"/>
  <c r="D28" i="16"/>
  <c r="D58" i="16"/>
  <c r="D88" i="16"/>
  <c r="F100" i="16"/>
  <c r="F118" i="16"/>
  <c r="C58" i="16"/>
  <c r="H58" i="16" s="1"/>
  <c r="U58" i="16" s="1"/>
  <c r="D52" i="16"/>
  <c r="D82" i="16"/>
  <c r="D142" i="16"/>
  <c r="F88" i="16"/>
  <c r="C82" i="16"/>
  <c r="H82" i="16" s="1"/>
  <c r="U82" i="16" s="1"/>
  <c r="Z82" i="16" s="1"/>
  <c r="AA82" i="16" s="1"/>
  <c r="C160" i="16"/>
  <c r="H160" i="16" s="1"/>
  <c r="U160" i="16" s="1"/>
  <c r="Z160" i="16" s="1"/>
  <c r="AA160" i="16" s="1"/>
  <c r="C94" i="16"/>
  <c r="H94" i="16" s="1"/>
  <c r="U94" i="16" s="1"/>
  <c r="Z94" i="16" s="1"/>
  <c r="AA94" i="16" s="1"/>
  <c r="C22" i="16"/>
  <c r="D22" i="16"/>
  <c r="D148" i="16"/>
  <c r="C60" i="16"/>
  <c r="C72" i="16"/>
  <c r="H72" i="16" s="1"/>
  <c r="U72" i="16" s="1"/>
  <c r="C24" i="16"/>
  <c r="H24" i="16" s="1"/>
  <c r="U24" i="16" s="1"/>
  <c r="Z24" i="16" s="1"/>
  <c r="AA24" i="16" s="1"/>
  <c r="C78" i="16"/>
  <c r="H78" i="16" s="1"/>
  <c r="U78" i="16" s="1"/>
  <c r="Z78" i="16" s="1"/>
  <c r="AA78" i="16" s="1"/>
  <c r="D120" i="16"/>
  <c r="D164" i="16"/>
  <c r="C30" i="16"/>
  <c r="H30" i="16" s="1"/>
  <c r="U30" i="16" s="1"/>
  <c r="Z30" i="16" s="1"/>
  <c r="AA30" i="16" s="1"/>
  <c r="C158" i="16"/>
  <c r="H158" i="16" s="1"/>
  <c r="U158" i="16" s="1"/>
  <c r="Z158" i="16" s="1"/>
  <c r="AA158" i="16" s="1"/>
  <c r="F56" i="16"/>
  <c r="C116" i="16"/>
  <c r="H116" i="16" s="1"/>
  <c r="U116" i="16" s="1"/>
  <c r="Z116" i="16" s="1"/>
  <c r="AA116" i="16" s="1"/>
  <c r="F32" i="16"/>
  <c r="C36" i="16"/>
  <c r="H36" i="16" s="1"/>
  <c r="U36" i="16" s="1"/>
  <c r="Z36" i="16" s="1"/>
  <c r="AA36" i="16" s="1"/>
  <c r="F80" i="16"/>
  <c r="F104" i="16"/>
  <c r="D56" i="16"/>
  <c r="D38" i="16"/>
  <c r="F92" i="16"/>
  <c r="F116" i="16"/>
  <c r="C98" i="16"/>
  <c r="H98" i="16" s="1"/>
  <c r="U98" i="16" s="1"/>
  <c r="Z98" i="16" s="1"/>
  <c r="AA98" i="16" s="1"/>
  <c r="F20" i="16"/>
  <c r="F44" i="16"/>
  <c r="D20" i="16"/>
  <c r="C26" i="16"/>
  <c r="H26" i="16" s="1"/>
  <c r="U26" i="16" s="1"/>
  <c r="Z26" i="16" s="1"/>
  <c r="AA26" i="16" s="1"/>
  <c r="C54" i="16"/>
  <c r="H54" i="16" s="1"/>
  <c r="U54" i="16" s="1"/>
  <c r="Z54" i="16" s="1"/>
  <c r="AA54" i="16" s="1"/>
  <c r="C86" i="16"/>
  <c r="H86" i="16" s="1"/>
  <c r="U86" i="16" s="1"/>
  <c r="D48" i="16"/>
  <c r="F140" i="16"/>
  <c r="F164" i="16"/>
  <c r="D53" i="16"/>
  <c r="F53" i="16"/>
  <c r="D47" i="16"/>
  <c r="C42" i="16"/>
  <c r="H42" i="16" s="1"/>
  <c r="U42" i="16" s="1"/>
  <c r="Z42" i="16" s="1"/>
  <c r="AA42" i="16" s="1"/>
  <c r="C68" i="16"/>
  <c r="H68" i="16" s="1"/>
  <c r="U68" i="16" s="1"/>
  <c r="Z68" i="16" s="1"/>
  <c r="AA68" i="16" s="1"/>
  <c r="C128" i="16"/>
  <c r="D108" i="16"/>
  <c r="D144" i="16"/>
  <c r="C18" i="16"/>
  <c r="C44" i="16"/>
  <c r="H44" i="16" s="1"/>
  <c r="U44" i="16" s="1"/>
  <c r="Z44" i="16" s="1"/>
  <c r="AA44" i="16" s="1"/>
  <c r="C66" i="16"/>
  <c r="H66" i="16" s="1"/>
  <c r="U66" i="16" s="1"/>
  <c r="Z66" i="16" s="1"/>
  <c r="AA66" i="16" s="1"/>
  <c r="D18" i="16"/>
  <c r="D36" i="16"/>
  <c r="D72" i="16"/>
  <c r="D92" i="16"/>
  <c r="F143" i="16"/>
  <c r="D143" i="16"/>
  <c r="D59" i="16"/>
  <c r="D89" i="16"/>
  <c r="D101" i="16"/>
  <c r="D113" i="16"/>
  <c r="D137" i="16"/>
  <c r="D149" i="16"/>
  <c r="D161" i="16"/>
  <c r="F17" i="16"/>
  <c r="C143" i="16"/>
  <c r="H143" i="16" s="1"/>
  <c r="U143" i="16" s="1"/>
  <c r="C155" i="16"/>
  <c r="C83" i="16"/>
  <c r="H83" i="16" s="1"/>
  <c r="U83" i="16" s="1"/>
  <c r="Z83" i="16" s="1"/>
  <c r="AA83" i="16" s="1"/>
  <c r="D23" i="16"/>
  <c r="D77" i="16"/>
  <c r="F137" i="16"/>
  <c r="C149" i="16"/>
  <c r="H149" i="16" s="1"/>
  <c r="U149" i="16" s="1"/>
  <c r="Z149" i="16" s="1"/>
  <c r="AA149" i="16" s="1"/>
  <c r="D65" i="16"/>
  <c r="F74" i="16"/>
  <c r="D74" i="16"/>
  <c r="F110" i="16"/>
  <c r="D110" i="16"/>
  <c r="D29" i="16"/>
  <c r="D41" i="16"/>
  <c r="D83" i="16"/>
  <c r="D107" i="16"/>
  <c r="D119" i="16"/>
  <c r="C131" i="16"/>
  <c r="D71" i="16"/>
  <c r="D95" i="16"/>
  <c r="D167" i="16"/>
  <c r="F68" i="16"/>
  <c r="C74" i="16"/>
  <c r="H74" i="16" s="1"/>
  <c r="U74" i="16" s="1"/>
  <c r="Z74" i="16" s="1"/>
  <c r="AA74" i="16" s="1"/>
  <c r="C104" i="16"/>
  <c r="H104" i="16" s="1"/>
  <c r="U104" i="16" s="1"/>
  <c r="Z104" i="16" s="1"/>
  <c r="AA104" i="16" s="1"/>
  <c r="C134" i="16"/>
  <c r="D32" i="16"/>
  <c r="D50" i="16"/>
  <c r="D86" i="16"/>
  <c r="C55" i="16"/>
  <c r="H55" i="16" s="1"/>
  <c r="U55" i="16" s="1"/>
  <c r="Z55" i="16" s="1"/>
  <c r="AA55" i="16" s="1"/>
  <c r="C16" i="16"/>
  <c r="C122" i="16"/>
  <c r="H122" i="16" s="1"/>
  <c r="U122" i="16" s="1"/>
  <c r="Z122" i="16" s="1"/>
  <c r="AA122" i="16" s="1"/>
  <c r="C152" i="16"/>
  <c r="H152" i="16" s="1"/>
  <c r="U152" i="16" s="1"/>
  <c r="Z152" i="16" s="1"/>
  <c r="AA152" i="16" s="1"/>
  <c r="C170" i="16"/>
  <c r="H170" i="16" s="1"/>
  <c r="U170" i="16" s="1"/>
  <c r="Z170" i="16" s="1"/>
  <c r="AA170" i="16" s="1"/>
  <c r="D24" i="16"/>
  <c r="D42" i="16"/>
  <c r="D60" i="16"/>
  <c r="D78" i="16"/>
  <c r="D96" i="16"/>
  <c r="D122" i="16"/>
  <c r="D140" i="16"/>
  <c r="D158" i="16"/>
  <c r="F170" i="16"/>
  <c r="C50" i="16"/>
  <c r="H50" i="16" s="1"/>
  <c r="U50" i="16" s="1"/>
  <c r="Z50" i="16" s="1"/>
  <c r="AA50" i="16" s="1"/>
  <c r="C62" i="16"/>
  <c r="H62" i="16" s="1"/>
  <c r="U62" i="16" s="1"/>
  <c r="Z62" i="16" s="1"/>
  <c r="AA62" i="16" s="1"/>
  <c r="C80" i="16"/>
  <c r="H80" i="16" s="1"/>
  <c r="U80" i="16" s="1"/>
  <c r="Z80" i="16" s="1"/>
  <c r="AA80" i="16" s="1"/>
  <c r="C110" i="16"/>
  <c r="H110" i="16" s="1"/>
  <c r="U110" i="16" s="1"/>
  <c r="D25" i="16"/>
  <c r="D61" i="16"/>
  <c r="D97" i="16"/>
  <c r="F26" i="16"/>
  <c r="F38" i="16"/>
  <c r="F62" i="16"/>
  <c r="F98" i="16"/>
  <c r="F67" i="16"/>
  <c r="F121" i="16"/>
  <c r="D169" i="16"/>
  <c r="F49" i="16"/>
  <c r="F103" i="16"/>
  <c r="C79" i="16"/>
  <c r="C121" i="16"/>
  <c r="H121" i="16" s="1"/>
  <c r="U121" i="16" s="1"/>
  <c r="Z121" i="16" s="1"/>
  <c r="AA121" i="16" s="1"/>
  <c r="C67" i="16"/>
  <c r="H67" i="16" s="1"/>
  <c r="U67" i="16" s="1"/>
  <c r="Z67" i="16" s="1"/>
  <c r="AA67" i="16" s="1"/>
  <c r="F31" i="16"/>
  <c r="F139" i="16"/>
  <c r="C25" i="16"/>
  <c r="H25" i="16" s="1"/>
  <c r="U25" i="16" s="1"/>
  <c r="Z25" i="16" s="1"/>
  <c r="AA25" i="16" s="1"/>
  <c r="C37" i="16"/>
  <c r="H37" i="16" s="1"/>
  <c r="U37" i="16" s="1"/>
  <c r="Z37" i="16" s="1"/>
  <c r="AA37" i="16" s="1"/>
  <c r="C133" i="16"/>
  <c r="C163" i="16"/>
  <c r="H163" i="16" s="1"/>
  <c r="U163" i="16" s="1"/>
  <c r="Z163" i="16" s="1"/>
  <c r="AA163" i="16" s="1"/>
  <c r="D19" i="16"/>
  <c r="D55" i="16"/>
  <c r="D91" i="16"/>
  <c r="D163" i="16"/>
  <c r="C49" i="16"/>
  <c r="H49" i="16" s="1"/>
  <c r="U49" i="16" s="1"/>
  <c r="Z49" i="16" s="1"/>
  <c r="AA49" i="16" s="1"/>
  <c r="C91" i="16"/>
  <c r="H91" i="16" s="1"/>
  <c r="U91" i="16" s="1"/>
  <c r="Z91" i="16" s="1"/>
  <c r="AA91" i="16" s="1"/>
  <c r="C103" i="16"/>
  <c r="H103" i="16" s="1"/>
  <c r="U103" i="16" s="1"/>
  <c r="Z103" i="16" s="1"/>
  <c r="AA103" i="16" s="1"/>
  <c r="C115" i="16"/>
  <c r="H115" i="16" s="1"/>
  <c r="U115" i="16" s="1"/>
  <c r="Z115" i="16" s="1"/>
  <c r="AA115" i="16" s="1"/>
  <c r="C145" i="16"/>
  <c r="H145" i="16" s="1"/>
  <c r="U145" i="16" s="1"/>
  <c r="Z145" i="16" s="1"/>
  <c r="AA145" i="16" s="1"/>
  <c r="F16" i="16"/>
  <c r="F43" i="16"/>
  <c r="F61" i="16"/>
  <c r="F97" i="16"/>
  <c r="F115" i="16"/>
  <c r="F151" i="16"/>
  <c r="F169" i="16"/>
  <c r="C73" i="16"/>
  <c r="H73" i="16" s="1"/>
  <c r="U73" i="16" s="1"/>
  <c r="D43" i="16"/>
  <c r="D151" i="16"/>
  <c r="C19" i="16"/>
  <c r="C31" i="16"/>
  <c r="H31" i="16" s="1"/>
  <c r="U31" i="16" s="1"/>
  <c r="Z31" i="16" s="1"/>
  <c r="AA31" i="16" s="1"/>
  <c r="C127" i="16"/>
  <c r="C139" i="16"/>
  <c r="H139" i="16" s="1"/>
  <c r="U139" i="16" s="1"/>
  <c r="Z139" i="16" s="1"/>
  <c r="AA139" i="16" s="1"/>
  <c r="D30" i="16"/>
  <c r="D37" i="16"/>
  <c r="D66" i="16"/>
  <c r="D73" i="16"/>
  <c r="D145" i="16"/>
  <c r="F21" i="16"/>
  <c r="F27" i="16"/>
  <c r="F33" i="16"/>
  <c r="F39" i="16"/>
  <c r="F45" i="16"/>
  <c r="F51" i="16"/>
  <c r="F57" i="16"/>
  <c r="F63" i="16"/>
  <c r="F69" i="16"/>
  <c r="F75" i="16"/>
  <c r="F81" i="16"/>
  <c r="F87" i="16"/>
  <c r="F93" i="16"/>
  <c r="F99" i="16"/>
  <c r="F105" i="16"/>
  <c r="F111" i="16"/>
  <c r="F117" i="16"/>
  <c r="F123" i="16"/>
  <c r="F141" i="16"/>
  <c r="F153" i="16"/>
  <c r="F159" i="16"/>
  <c r="F165" i="16"/>
  <c r="C35" i="16"/>
  <c r="C77" i="16"/>
  <c r="H77" i="16" s="1"/>
  <c r="U77" i="16" s="1"/>
  <c r="Z77" i="16" s="1"/>
  <c r="AA77" i="16" s="1"/>
  <c r="C125" i="16"/>
  <c r="C17" i="16"/>
  <c r="C167" i="16"/>
  <c r="H167" i="16" s="1"/>
  <c r="U167" i="16" s="1"/>
  <c r="Z167" i="16" s="1"/>
  <c r="AA167" i="16" s="1"/>
  <c r="C59" i="16"/>
  <c r="H59" i="16" s="1"/>
  <c r="U59" i="16" s="1"/>
  <c r="Z59" i="16" s="1"/>
  <c r="AA59" i="16" s="1"/>
  <c r="C101" i="16"/>
  <c r="H101" i="16" s="1"/>
  <c r="U101" i="16" s="1"/>
  <c r="Z101" i="16" s="1"/>
  <c r="AA101" i="16" s="1"/>
  <c r="C119" i="16"/>
  <c r="H119" i="16" s="1"/>
  <c r="U119" i="16" s="1"/>
  <c r="Z119" i="16" s="1"/>
  <c r="AA119" i="16" s="1"/>
  <c r="C29" i="16"/>
  <c r="H29" i="16" s="1"/>
  <c r="U29" i="16" s="1"/>
  <c r="Z29" i="16" s="1"/>
  <c r="AA29" i="16" s="1"/>
  <c r="C53" i="16"/>
  <c r="H53" i="16" s="1"/>
  <c r="U53" i="16" s="1"/>
  <c r="Z53" i="16" s="1"/>
  <c r="AA53" i="16" s="1"/>
  <c r="C71" i="16"/>
  <c r="H71" i="16" s="1"/>
  <c r="U71" i="16" s="1"/>
  <c r="C95" i="16"/>
  <c r="H95" i="16" s="1"/>
  <c r="U95" i="16" s="1"/>
  <c r="Z95" i="16" s="1"/>
  <c r="AA95" i="16" s="1"/>
  <c r="C113" i="16"/>
  <c r="H113" i="16" s="1"/>
  <c r="U113" i="16" s="1"/>
  <c r="C161" i="16"/>
  <c r="H161" i="16" s="1"/>
  <c r="U161" i="16" s="1"/>
  <c r="C47" i="16"/>
  <c r="H47" i="16" s="1"/>
  <c r="U47" i="16" s="1"/>
  <c r="Z47" i="16" s="1"/>
  <c r="AA47" i="16" s="1"/>
  <c r="C23" i="16"/>
  <c r="H23" i="16" s="1"/>
  <c r="U23" i="16" s="1"/>
  <c r="Z23" i="16" s="1"/>
  <c r="AA23" i="16" s="1"/>
  <c r="C41" i="16"/>
  <c r="H41" i="16" s="1"/>
  <c r="U41" i="16" s="1"/>
  <c r="Z41" i="16" s="1"/>
  <c r="AA41" i="16" s="1"/>
  <c r="C65" i="16"/>
  <c r="H65" i="16" s="1"/>
  <c r="U65" i="16" s="1"/>
  <c r="Z65" i="16" s="1"/>
  <c r="AA65" i="16" s="1"/>
  <c r="C89" i="16"/>
  <c r="H89" i="16" s="1"/>
  <c r="U89" i="16" s="1"/>
  <c r="Z89" i="16" s="1"/>
  <c r="AA89" i="16" s="1"/>
  <c r="C107" i="16"/>
  <c r="H107" i="16" s="1"/>
  <c r="U107" i="16" s="1"/>
  <c r="Z107" i="16" s="1"/>
  <c r="AA107" i="16" s="1"/>
  <c r="C40" i="16"/>
  <c r="H40" i="16" s="1"/>
  <c r="U40" i="16" s="1"/>
  <c r="Z40" i="16" s="1"/>
  <c r="AA40" i="16" s="1"/>
  <c r="C76" i="16"/>
  <c r="H76" i="16" s="1"/>
  <c r="U76" i="16" s="1"/>
  <c r="Z76" i="16" s="1"/>
  <c r="AA76" i="16" s="1"/>
  <c r="C112" i="16"/>
  <c r="H112" i="16" s="1"/>
  <c r="U112" i="16" s="1"/>
  <c r="Z112" i="16" s="1"/>
  <c r="AA112" i="16" s="1"/>
  <c r="C148" i="16"/>
  <c r="H148" i="16" s="1"/>
  <c r="U148" i="16" s="1"/>
  <c r="Z148" i="16" s="1"/>
  <c r="AA148" i="16" s="1"/>
  <c r="C34" i="16"/>
  <c r="H34" i="16" s="1"/>
  <c r="U34" i="16" s="1"/>
  <c r="C70" i="16"/>
  <c r="H70" i="16" s="1"/>
  <c r="U70" i="16" s="1"/>
  <c r="Z70" i="16" s="1"/>
  <c r="AA70" i="16" s="1"/>
  <c r="C106" i="16"/>
  <c r="H106" i="16" s="1"/>
  <c r="U106" i="16" s="1"/>
  <c r="Z106" i="16" s="1"/>
  <c r="AA106" i="16" s="1"/>
  <c r="C142" i="16"/>
  <c r="H142" i="16" s="1"/>
  <c r="U142" i="16" s="1"/>
  <c r="C28" i="16"/>
  <c r="H28" i="16" s="1"/>
  <c r="U28" i="16" s="1"/>
  <c r="Z28" i="16" s="1"/>
  <c r="AA28" i="16" s="1"/>
  <c r="C64" i="16"/>
  <c r="H64" i="16" s="1"/>
  <c r="U64" i="16" s="1"/>
  <c r="Z64" i="16" s="1"/>
  <c r="AA64" i="16" s="1"/>
  <c r="C100" i="16"/>
  <c r="H100" i="16" s="1"/>
  <c r="U100" i="16" s="1"/>
  <c r="Z100" i="16" s="1"/>
  <c r="AA100" i="16" s="1"/>
  <c r="C136" i="16"/>
  <c r="C21" i="16"/>
  <c r="H21" i="16" s="1"/>
  <c r="U21" i="16" s="1"/>
  <c r="Z21" i="16" s="1"/>
  <c r="AA21" i="16" s="1"/>
  <c r="C27" i="16"/>
  <c r="H27" i="16" s="1"/>
  <c r="U27" i="16" s="1"/>
  <c r="Z27" i="16" s="1"/>
  <c r="AA27" i="16" s="1"/>
  <c r="C33" i="16"/>
  <c r="H33" i="16" s="1"/>
  <c r="U33" i="16" s="1"/>
  <c r="Z33" i="16" s="1"/>
  <c r="AA33" i="16" s="1"/>
  <c r="C39" i="16"/>
  <c r="H39" i="16" s="1"/>
  <c r="U39" i="16" s="1"/>
  <c r="Z39" i="16" s="1"/>
  <c r="AA39" i="16" s="1"/>
  <c r="C45" i="16"/>
  <c r="H45" i="16" s="1"/>
  <c r="U45" i="16" s="1"/>
  <c r="Z45" i="16" s="1"/>
  <c r="AA45" i="16" s="1"/>
  <c r="C51" i="16"/>
  <c r="H51" i="16" s="1"/>
  <c r="U51" i="16" s="1"/>
  <c r="Z51" i="16" s="1"/>
  <c r="AA51" i="16" s="1"/>
  <c r="C57" i="16"/>
  <c r="H57" i="16" s="1"/>
  <c r="U57" i="16" s="1"/>
  <c r="Z57" i="16" s="1"/>
  <c r="AA57" i="16" s="1"/>
  <c r="C63" i="16"/>
  <c r="H63" i="16" s="1"/>
  <c r="U63" i="16" s="1"/>
  <c r="C69" i="16"/>
  <c r="H69" i="16" s="1"/>
  <c r="U69" i="16" s="1"/>
  <c r="Z69" i="16" s="1"/>
  <c r="AA69" i="16" s="1"/>
  <c r="C75" i="16"/>
  <c r="H75" i="16" s="1"/>
  <c r="U75" i="16" s="1"/>
  <c r="Z75" i="16" s="1"/>
  <c r="AA75" i="16" s="1"/>
  <c r="C81" i="16"/>
  <c r="H81" i="16" s="1"/>
  <c r="U81" i="16" s="1"/>
  <c r="Z81" i="16" s="1"/>
  <c r="AA81" i="16" s="1"/>
  <c r="C87" i="16"/>
  <c r="H87" i="16" s="1"/>
  <c r="U87" i="16" s="1"/>
  <c r="C93" i="16"/>
  <c r="H93" i="16" s="1"/>
  <c r="U93" i="16" s="1"/>
  <c r="Z93" i="16" s="1"/>
  <c r="AA93" i="16" s="1"/>
  <c r="C99" i="16"/>
  <c r="H99" i="16" s="1"/>
  <c r="U99" i="16" s="1"/>
  <c r="Z99" i="16" s="1"/>
  <c r="AA99" i="16" s="1"/>
  <c r="C105" i="16"/>
  <c r="H105" i="16" s="1"/>
  <c r="U105" i="16" s="1"/>
  <c r="Z105" i="16" s="1"/>
  <c r="AA105" i="16" s="1"/>
  <c r="C111" i="16"/>
  <c r="H111" i="16" s="1"/>
  <c r="U111" i="16" s="1"/>
  <c r="C117" i="16"/>
  <c r="H117" i="16" s="1"/>
  <c r="U117" i="16" s="1"/>
  <c r="Z117" i="16" s="1"/>
  <c r="AA117" i="16" s="1"/>
  <c r="C123" i="16"/>
  <c r="H123" i="16" s="1"/>
  <c r="U123" i="16" s="1"/>
  <c r="Z123" i="16" s="1"/>
  <c r="AA123" i="16" s="1"/>
  <c r="C129" i="16"/>
  <c r="C135" i="16"/>
  <c r="C141" i="16"/>
  <c r="H141" i="16" s="1"/>
  <c r="U141" i="16" s="1"/>
  <c r="Z141" i="16" s="1"/>
  <c r="AA141" i="16" s="1"/>
  <c r="C147" i="16"/>
  <c r="C153" i="16"/>
  <c r="H153" i="16" s="1"/>
  <c r="U153" i="16" s="1"/>
  <c r="C159" i="16"/>
  <c r="H159" i="16" s="1"/>
  <c r="U159" i="16" s="1"/>
  <c r="Z159" i="16" s="1"/>
  <c r="AA159" i="16" s="1"/>
  <c r="C165" i="16"/>
  <c r="H165" i="16" s="1"/>
  <c r="U165" i="16" s="1"/>
  <c r="Z165" i="16" s="1"/>
  <c r="AA165" i="16" s="1"/>
  <c r="H20" i="16"/>
  <c r="U20" i="16" s="1"/>
  <c r="Z20" i="16" s="1"/>
  <c r="AA20" i="16" s="1"/>
  <c r="H17" i="16"/>
  <c r="U17" i="16" s="1"/>
  <c r="Z17" i="16" s="1"/>
  <c r="AA17" i="16" s="1"/>
  <c r="H18" i="16"/>
  <c r="U18" i="16" s="1"/>
  <c r="Z18" i="16" s="1"/>
  <c r="AA18" i="16" s="1"/>
  <c r="H16" i="16"/>
  <c r="U16" i="16" s="1"/>
  <c r="Z16" i="16" s="1"/>
  <c r="AA16" i="16" s="1"/>
  <c r="F160" i="10"/>
  <c r="E160" i="10"/>
  <c r="D160" i="10"/>
  <c r="C160" i="10"/>
  <c r="H156" i="16"/>
  <c r="U156" i="16" s="1"/>
  <c r="Z156" i="16" s="1"/>
  <c r="AA156" i="16" s="1"/>
  <c r="H154" i="16"/>
  <c r="U154" i="16" s="1"/>
  <c r="H151" i="16"/>
  <c r="U151" i="16" s="1"/>
  <c r="Z151" i="16" s="1"/>
  <c r="AA151" i="16" s="1"/>
  <c r="H140" i="16"/>
  <c r="U140" i="16" s="1"/>
  <c r="Z140" i="16" s="1"/>
  <c r="AA140" i="16" s="1"/>
  <c r="H137" i="16"/>
  <c r="U137" i="16" s="1"/>
  <c r="Z137" i="16" s="1"/>
  <c r="AA137" i="16" s="1"/>
  <c r="H118" i="16"/>
  <c r="U118" i="16" s="1"/>
  <c r="Z118" i="16" s="1"/>
  <c r="AA118" i="16" s="1"/>
  <c r="H114" i="16"/>
  <c r="U114" i="16" s="1"/>
  <c r="Z114" i="16" s="1"/>
  <c r="AA114" i="16" s="1"/>
  <c r="H108" i="16"/>
  <c r="U108" i="16" s="1"/>
  <c r="Z108" i="16" s="1"/>
  <c r="AA108" i="16" s="1"/>
  <c r="H97" i="16"/>
  <c r="U97" i="16" s="1"/>
  <c r="H96" i="16"/>
  <c r="U96" i="16" s="1"/>
  <c r="Z96" i="16" s="1"/>
  <c r="AA96" i="16" s="1"/>
  <c r="H92" i="16"/>
  <c r="U92" i="16" s="1"/>
  <c r="Z92" i="16" s="1"/>
  <c r="AA92" i="16" s="1"/>
  <c r="H90" i="16"/>
  <c r="U90" i="16" s="1"/>
  <c r="H88" i="16"/>
  <c r="U88" i="16" s="1"/>
  <c r="Z88" i="16" s="1"/>
  <c r="AA88" i="16" s="1"/>
  <c r="H61" i="16"/>
  <c r="U61" i="16" s="1"/>
  <c r="Z61" i="16" s="1"/>
  <c r="AA61" i="16" s="1"/>
  <c r="H60" i="16"/>
  <c r="U60" i="16" s="1"/>
  <c r="Z60" i="16" s="1"/>
  <c r="AA60" i="16" s="1"/>
  <c r="H56" i="16"/>
  <c r="U56" i="16" s="1"/>
  <c r="Z56" i="16" s="1"/>
  <c r="AA56" i="16" s="1"/>
  <c r="H52" i="16"/>
  <c r="U52" i="16" s="1"/>
  <c r="Z52" i="16" s="1"/>
  <c r="AA52" i="16" s="1"/>
  <c r="H48" i="16"/>
  <c r="U48" i="16" s="1"/>
  <c r="Z48" i="16" s="1"/>
  <c r="AA48" i="16" s="1"/>
  <c r="H43" i="16"/>
  <c r="U43" i="16" s="1"/>
  <c r="Z43" i="16" s="1"/>
  <c r="AA43" i="16" s="1"/>
  <c r="H38" i="16"/>
  <c r="U38" i="16" s="1"/>
  <c r="Z38" i="16" s="1"/>
  <c r="AA38" i="16" s="1"/>
  <c r="H32" i="16"/>
  <c r="U32" i="16" s="1"/>
  <c r="Z32" i="16" s="1"/>
  <c r="AA32" i="16" s="1"/>
  <c r="H22" i="16"/>
  <c r="U22" i="16" s="1"/>
  <c r="Z22" i="16" s="1"/>
  <c r="AA22" i="16" s="1"/>
  <c r="G14" i="16"/>
  <c r="E14" i="16"/>
  <c r="I158" i="15"/>
  <c r="D2" i="15"/>
  <c r="H2" i="15" s="1"/>
  <c r="A16" i="16" s="1"/>
  <c r="V72" i="16" l="1"/>
  <c r="W72" i="16" s="1"/>
  <c r="Z72" i="16"/>
  <c r="AA72" i="16" s="1"/>
  <c r="V58" i="16"/>
  <c r="W58" i="16" s="1"/>
  <c r="Z58" i="16"/>
  <c r="AA58" i="16" s="1"/>
  <c r="AA177" i="16" s="1"/>
  <c r="AA178" i="16" s="1"/>
  <c r="AA179" i="16" s="1"/>
  <c r="AA180" i="16" s="1"/>
  <c r="V111" i="16"/>
  <c r="W111" i="16" s="1"/>
  <c r="Z111" i="16"/>
  <c r="AA111" i="16" s="1"/>
  <c r="V90" i="16"/>
  <c r="W90" i="16" s="1"/>
  <c r="Z90" i="16"/>
  <c r="AA90" i="16" s="1"/>
  <c r="V71" i="16"/>
  <c r="W71" i="16" s="1"/>
  <c r="Z71" i="16"/>
  <c r="AA71" i="16" s="1"/>
  <c r="V86" i="16"/>
  <c r="W86" i="16" s="1"/>
  <c r="Z86" i="16"/>
  <c r="AA86" i="16" s="1"/>
  <c r="V63" i="16"/>
  <c r="W63" i="16" s="1"/>
  <c r="Z63" i="16"/>
  <c r="AA63" i="16" s="1"/>
  <c r="V142" i="16"/>
  <c r="W142" i="16" s="1"/>
  <c r="Z142" i="16"/>
  <c r="AA142" i="16" s="1"/>
  <c r="V143" i="16"/>
  <c r="W143" i="16" s="1"/>
  <c r="Z143" i="16"/>
  <c r="AA143" i="16" s="1"/>
  <c r="V73" i="16"/>
  <c r="W73" i="16" s="1"/>
  <c r="Z73" i="16"/>
  <c r="AA73" i="16" s="1"/>
  <c r="V97" i="16"/>
  <c r="W97" i="16" s="1"/>
  <c r="Z97" i="16"/>
  <c r="AA97" i="16" s="1"/>
  <c r="V87" i="16"/>
  <c r="W87" i="16" s="1"/>
  <c r="Z87" i="16"/>
  <c r="AA87" i="16" s="1"/>
  <c r="V161" i="16"/>
  <c r="W161" i="16" s="1"/>
  <c r="Z161" i="16"/>
  <c r="AA161" i="16" s="1"/>
  <c r="V154" i="16"/>
  <c r="W154" i="16" s="1"/>
  <c r="Z154" i="16"/>
  <c r="AA154" i="16" s="1"/>
  <c r="V153" i="16"/>
  <c r="W153" i="16" s="1"/>
  <c r="Z153" i="16"/>
  <c r="AA153" i="16" s="1"/>
  <c r="V34" i="16"/>
  <c r="W34" i="16" s="1"/>
  <c r="Z34" i="16"/>
  <c r="AA34" i="16" s="1"/>
  <c r="V113" i="16"/>
  <c r="W113" i="16" s="1"/>
  <c r="Z113" i="16"/>
  <c r="AA113" i="16" s="1"/>
  <c r="V110" i="16"/>
  <c r="W110" i="16" s="1"/>
  <c r="Z110" i="16"/>
  <c r="AA110" i="16" s="1"/>
  <c r="C121" i="18"/>
  <c r="C79" i="18"/>
  <c r="C67" i="18"/>
  <c r="C120" i="18"/>
  <c r="C102" i="18"/>
  <c r="C78" i="18"/>
  <c r="C66" i="18"/>
  <c r="C101" i="18"/>
  <c r="C89" i="18"/>
  <c r="C65" i="18"/>
  <c r="C82" i="18"/>
  <c r="C135" i="18"/>
  <c r="C130" i="18"/>
  <c r="C129" i="18"/>
  <c r="C57" i="18"/>
  <c r="C52" i="18"/>
  <c r="E107" i="16"/>
  <c r="N143" i="16"/>
  <c r="O143" i="16" s="1"/>
  <c r="N86" i="16"/>
  <c r="O86" i="16" s="1"/>
  <c r="N153" i="16"/>
  <c r="O153" i="16" s="1"/>
  <c r="N97" i="16"/>
  <c r="O97" i="16" s="1"/>
  <c r="N111" i="16"/>
  <c r="O111" i="16" s="1"/>
  <c r="N110" i="16"/>
  <c r="O110" i="16" s="1"/>
  <c r="N58" i="16"/>
  <c r="O58" i="16" s="1"/>
  <c r="N113" i="16"/>
  <c r="O113" i="16" s="1"/>
  <c r="N154" i="16"/>
  <c r="O154" i="16" s="1"/>
  <c r="N71" i="16"/>
  <c r="O71" i="16" s="1"/>
  <c r="N90" i="16"/>
  <c r="O90" i="16" s="1"/>
  <c r="N63" i="16"/>
  <c r="O63" i="16" s="1"/>
  <c r="N142" i="16"/>
  <c r="O142" i="16" s="1"/>
  <c r="N73" i="16"/>
  <c r="O73" i="16" s="1"/>
  <c r="N87" i="16"/>
  <c r="O87" i="16" s="1"/>
  <c r="N161" i="16"/>
  <c r="O161" i="16" s="1"/>
  <c r="N72" i="16"/>
  <c r="O72" i="16" s="1"/>
  <c r="N34" i="16"/>
  <c r="O34" i="16" s="1"/>
  <c r="E122" i="16"/>
  <c r="G170" i="16"/>
  <c r="E170" i="16"/>
  <c r="E169" i="16"/>
  <c r="G169" i="16"/>
  <c r="G153" i="16"/>
  <c r="E160" i="16"/>
  <c r="G160" i="16"/>
  <c r="G107" i="16"/>
  <c r="G122" i="16"/>
  <c r="G164" i="16"/>
  <c r="G144" i="16"/>
  <c r="G78" i="16"/>
  <c r="E144" i="16"/>
  <c r="G123" i="16"/>
  <c r="E123" i="16"/>
  <c r="E164" i="16"/>
  <c r="E145" i="16"/>
  <c r="E153" i="16"/>
  <c r="G145" i="16"/>
  <c r="E78" i="16"/>
  <c r="G163" i="16"/>
  <c r="E161" i="16"/>
  <c r="E163" i="16"/>
  <c r="G168" i="16"/>
  <c r="G165" i="16"/>
  <c r="G159" i="16"/>
  <c r="E168" i="16"/>
  <c r="E165" i="16"/>
  <c r="E159" i="16"/>
  <c r="E167" i="16"/>
  <c r="G167" i="16"/>
  <c r="G161" i="16"/>
  <c r="E30" i="16"/>
  <c r="E18" i="16"/>
  <c r="E36" i="16"/>
  <c r="E54" i="16"/>
  <c r="E19" i="16"/>
  <c r="E37" i="16"/>
  <c r="E55" i="16"/>
  <c r="E21" i="16"/>
  <c r="E39" i="16"/>
  <c r="E57" i="16"/>
  <c r="E27" i="16"/>
  <c r="E45" i="16"/>
  <c r="E74" i="16"/>
  <c r="E28" i="16"/>
  <c r="E46" i="16"/>
  <c r="E96" i="16"/>
  <c r="E48" i="16"/>
  <c r="E99" i="16"/>
  <c r="E22" i="16"/>
  <c r="E31" i="16"/>
  <c r="E40" i="16"/>
  <c r="E49" i="16"/>
  <c r="E58" i="16"/>
  <c r="E24" i="16"/>
  <c r="E33" i="16"/>
  <c r="E42" i="16"/>
  <c r="E51" i="16"/>
  <c r="E65" i="16"/>
  <c r="E113" i="16"/>
  <c r="E16" i="16"/>
  <c r="E25" i="16"/>
  <c r="E34" i="16"/>
  <c r="E43" i="16"/>
  <c r="E52" i="16"/>
  <c r="E68" i="16"/>
  <c r="G158" i="16"/>
  <c r="G152" i="16"/>
  <c r="G149" i="16"/>
  <c r="G143" i="16"/>
  <c r="G140" i="16"/>
  <c r="G156" i="16"/>
  <c r="G150" i="16"/>
  <c r="G141" i="16"/>
  <c r="G138" i="16"/>
  <c r="G120" i="16"/>
  <c r="G112" i="16"/>
  <c r="G106" i="16"/>
  <c r="G103" i="16"/>
  <c r="G100" i="16"/>
  <c r="G97" i="16"/>
  <c r="G94" i="16"/>
  <c r="G91" i="16"/>
  <c r="G88" i="16"/>
  <c r="G142" i="16"/>
  <c r="G139" i="16"/>
  <c r="G137" i="16"/>
  <c r="G119" i="16"/>
  <c r="G113" i="16"/>
  <c r="G105" i="16"/>
  <c r="G92" i="16"/>
  <c r="G87" i="16"/>
  <c r="G154" i="16"/>
  <c r="G117" i="16"/>
  <c r="G111" i="16"/>
  <c r="G104" i="16"/>
  <c r="G99" i="16"/>
  <c r="G151" i="16"/>
  <c r="G115" i="16"/>
  <c r="G102" i="16"/>
  <c r="G89" i="16"/>
  <c r="G77" i="16"/>
  <c r="G75" i="16"/>
  <c r="G72" i="16"/>
  <c r="G69" i="16"/>
  <c r="G66" i="16"/>
  <c r="G63" i="16"/>
  <c r="G60" i="16"/>
  <c r="G116" i="16"/>
  <c r="G90" i="16"/>
  <c r="G84" i="16"/>
  <c r="G83" i="16"/>
  <c r="G121" i="16"/>
  <c r="G93" i="16"/>
  <c r="G82" i="16"/>
  <c r="G76" i="16"/>
  <c r="G73" i="16"/>
  <c r="G70" i="16"/>
  <c r="G67" i="16"/>
  <c r="G64" i="16"/>
  <c r="G108" i="16"/>
  <c r="G96" i="16"/>
  <c r="G95" i="16"/>
  <c r="G81" i="16"/>
  <c r="G80" i="16"/>
  <c r="G98" i="16"/>
  <c r="G68" i="16"/>
  <c r="G58" i="16"/>
  <c r="G55" i="16"/>
  <c r="G52" i="16"/>
  <c r="G49" i="16"/>
  <c r="G46" i="16"/>
  <c r="G43" i="16"/>
  <c r="G40" i="16"/>
  <c r="G37" i="16"/>
  <c r="G34" i="16"/>
  <c r="G31" i="16"/>
  <c r="G28" i="16"/>
  <c r="G25" i="16"/>
  <c r="G22" i="16"/>
  <c r="G19" i="16"/>
  <c r="G16" i="16"/>
  <c r="G101" i="16"/>
  <c r="G148" i="16"/>
  <c r="G118" i="16"/>
  <c r="G71" i="16"/>
  <c r="G59" i="16"/>
  <c r="G56" i="16"/>
  <c r="G53" i="16"/>
  <c r="G50" i="16"/>
  <c r="G47" i="16"/>
  <c r="G44" i="16"/>
  <c r="G41" i="16"/>
  <c r="G38" i="16"/>
  <c r="G32" i="16"/>
  <c r="G29" i="16"/>
  <c r="G26" i="16"/>
  <c r="G114" i="16"/>
  <c r="G110" i="16"/>
  <c r="G17" i="16"/>
  <c r="G51" i="16"/>
  <c r="G18" i="16"/>
  <c r="G48" i="16"/>
  <c r="G20" i="16"/>
  <c r="G30" i="16"/>
  <c r="G36" i="16"/>
  <c r="G42" i="16"/>
  <c r="G45" i="16"/>
  <c r="G74" i="16"/>
  <c r="G21" i="16"/>
  <c r="G61" i="16"/>
  <c r="G65" i="16"/>
  <c r="G23" i="16"/>
  <c r="G57" i="16"/>
  <c r="G62" i="16"/>
  <c r="G24" i="16"/>
  <c r="G27" i="16"/>
  <c r="G33" i="16"/>
  <c r="G39" i="16"/>
  <c r="G54" i="16"/>
  <c r="G86" i="16"/>
  <c r="E154" i="16"/>
  <c r="E151" i="16"/>
  <c r="E148" i="16"/>
  <c r="E142" i="16"/>
  <c r="E139" i="16"/>
  <c r="E158" i="16"/>
  <c r="E152" i="16"/>
  <c r="E149" i="16"/>
  <c r="E143" i="16"/>
  <c r="E140" i="16"/>
  <c r="E137" i="16"/>
  <c r="E120" i="16"/>
  <c r="E117" i="16"/>
  <c r="E114" i="16"/>
  <c r="E111" i="16"/>
  <c r="E156" i="16"/>
  <c r="E138" i="16"/>
  <c r="E115" i="16"/>
  <c r="E110" i="16"/>
  <c r="E141" i="16"/>
  <c r="E108" i="16"/>
  <c r="E100" i="16"/>
  <c r="E95" i="16"/>
  <c r="E90" i="16"/>
  <c r="E84" i="16"/>
  <c r="E81" i="16"/>
  <c r="E118" i="16"/>
  <c r="E102" i="16"/>
  <c r="E94" i="16"/>
  <c r="E89" i="16"/>
  <c r="E82" i="16"/>
  <c r="E119" i="16"/>
  <c r="E101" i="16"/>
  <c r="E88" i="16"/>
  <c r="E87" i="16"/>
  <c r="E86" i="16"/>
  <c r="E150" i="16"/>
  <c r="E104" i="16"/>
  <c r="E103" i="16"/>
  <c r="E91" i="16"/>
  <c r="E77" i="16"/>
  <c r="E75" i="16"/>
  <c r="E72" i="16"/>
  <c r="E69" i="16"/>
  <c r="E66" i="16"/>
  <c r="E63" i="16"/>
  <c r="E60" i="16"/>
  <c r="E116" i="16"/>
  <c r="E112" i="16"/>
  <c r="E106" i="16"/>
  <c r="E105" i="16"/>
  <c r="E92" i="16"/>
  <c r="E83" i="16"/>
  <c r="E121" i="16"/>
  <c r="E93" i="16"/>
  <c r="E76" i="16"/>
  <c r="E73" i="16"/>
  <c r="E70" i="16"/>
  <c r="E67" i="16"/>
  <c r="E64" i="16"/>
  <c r="E61" i="16"/>
  <c r="E17" i="16"/>
  <c r="E20" i="16"/>
  <c r="E23" i="16"/>
  <c r="E26" i="16"/>
  <c r="E29" i="16"/>
  <c r="E32" i="16"/>
  <c r="E38" i="16"/>
  <c r="E41" i="16"/>
  <c r="E44" i="16"/>
  <c r="E47" i="16"/>
  <c r="E50" i="16"/>
  <c r="E53" i="16"/>
  <c r="E56" i="16"/>
  <c r="E59" i="16"/>
  <c r="E71" i="16"/>
  <c r="E97" i="16"/>
  <c r="E98" i="16"/>
  <c r="E62" i="16"/>
  <c r="E80" i="16"/>
  <c r="I159" i="15"/>
  <c r="AA181" i="16" l="1"/>
  <c r="AA182" i="16" s="1"/>
  <c r="AA183" i="16"/>
  <c r="C104" i="18"/>
  <c r="C29" i="18"/>
  <c r="E29" i="18" s="1"/>
  <c r="Q61" i="16"/>
  <c r="P61" i="16"/>
  <c r="T61" i="16"/>
  <c r="S61" i="16"/>
  <c r="R61" i="16"/>
  <c r="P150" i="16"/>
  <c r="T150" i="16"/>
  <c r="R150" i="16"/>
  <c r="S150" i="16"/>
  <c r="Q150" i="16"/>
  <c r="P117" i="16"/>
  <c r="T117" i="16"/>
  <c r="S117" i="16"/>
  <c r="R117" i="16"/>
  <c r="Q117" i="16"/>
  <c r="T25" i="16"/>
  <c r="R25" i="16"/>
  <c r="Q25" i="16"/>
  <c r="S25" i="16"/>
  <c r="P25" i="16"/>
  <c r="R22" i="16"/>
  <c r="Q22" i="16"/>
  <c r="T22" i="16"/>
  <c r="P22" i="16"/>
  <c r="S22" i="16"/>
  <c r="Q55" i="16"/>
  <c r="P55" i="16"/>
  <c r="S55" i="16"/>
  <c r="T55" i="16"/>
  <c r="R55" i="16"/>
  <c r="T30" i="16"/>
  <c r="P30" i="16"/>
  <c r="S30" i="16"/>
  <c r="Q30" i="16"/>
  <c r="R30" i="16"/>
  <c r="P123" i="16"/>
  <c r="T123" i="16"/>
  <c r="R123" i="16"/>
  <c r="S123" i="16"/>
  <c r="Q123" i="16"/>
  <c r="S169" i="16"/>
  <c r="R169" i="16"/>
  <c r="Q169" i="16"/>
  <c r="T169" i="16"/>
  <c r="P169" i="16"/>
  <c r="T71" i="16"/>
  <c r="S71" i="16"/>
  <c r="R71" i="16"/>
  <c r="Q71" i="16"/>
  <c r="P71" i="16"/>
  <c r="S23" i="16"/>
  <c r="R23" i="16"/>
  <c r="Q23" i="16"/>
  <c r="P23" i="16"/>
  <c r="T23" i="16"/>
  <c r="S63" i="16"/>
  <c r="R63" i="16"/>
  <c r="Q63" i="16"/>
  <c r="P63" i="16"/>
  <c r="T63" i="16"/>
  <c r="T102" i="16"/>
  <c r="S102" i="16"/>
  <c r="R102" i="16"/>
  <c r="Q102" i="16"/>
  <c r="P102" i="16"/>
  <c r="T156" i="16"/>
  <c r="S156" i="16"/>
  <c r="Q156" i="16"/>
  <c r="R156" i="16"/>
  <c r="P156" i="16"/>
  <c r="T59" i="16"/>
  <c r="S59" i="16"/>
  <c r="R59" i="16"/>
  <c r="Q59" i="16"/>
  <c r="P59" i="16"/>
  <c r="P20" i="16"/>
  <c r="R20" i="16"/>
  <c r="T20" i="16"/>
  <c r="S20" i="16"/>
  <c r="Q20" i="16"/>
  <c r="Q73" i="16"/>
  <c r="P73" i="16"/>
  <c r="T73" i="16"/>
  <c r="S73" i="16"/>
  <c r="R73" i="16"/>
  <c r="P66" i="16"/>
  <c r="T66" i="16"/>
  <c r="S66" i="16"/>
  <c r="R66" i="16"/>
  <c r="Q66" i="16"/>
  <c r="Q80" i="16"/>
  <c r="P80" i="16"/>
  <c r="T80" i="16"/>
  <c r="S80" i="16"/>
  <c r="R80" i="16"/>
  <c r="R56" i="16"/>
  <c r="Q56" i="16"/>
  <c r="P56" i="16"/>
  <c r="T56" i="16"/>
  <c r="S56" i="16"/>
  <c r="T38" i="16"/>
  <c r="R38" i="16"/>
  <c r="Q38" i="16"/>
  <c r="S38" i="16"/>
  <c r="P38" i="16"/>
  <c r="S17" i="16"/>
  <c r="R17" i="16"/>
  <c r="P17" i="16"/>
  <c r="Q17" i="16"/>
  <c r="T17" i="16"/>
  <c r="T76" i="16"/>
  <c r="S76" i="16"/>
  <c r="R76" i="16"/>
  <c r="Q76" i="16"/>
  <c r="P76" i="16"/>
  <c r="R106" i="16"/>
  <c r="Q106" i="16"/>
  <c r="P106" i="16"/>
  <c r="T106" i="16"/>
  <c r="S106" i="16"/>
  <c r="S69" i="16"/>
  <c r="R69" i="16"/>
  <c r="Q69" i="16"/>
  <c r="P69" i="16"/>
  <c r="T69" i="16"/>
  <c r="P104" i="16"/>
  <c r="T104" i="16"/>
  <c r="S104" i="16"/>
  <c r="R104" i="16"/>
  <c r="Q104" i="16"/>
  <c r="R119" i="16"/>
  <c r="Q119" i="16"/>
  <c r="P119" i="16"/>
  <c r="T119" i="16"/>
  <c r="S119" i="16"/>
  <c r="R81" i="16"/>
  <c r="Q81" i="16"/>
  <c r="P81" i="16"/>
  <c r="T81" i="16"/>
  <c r="S81" i="16"/>
  <c r="T141" i="16"/>
  <c r="S141" i="16"/>
  <c r="Q141" i="16"/>
  <c r="R141" i="16"/>
  <c r="P141" i="16"/>
  <c r="S114" i="16"/>
  <c r="R114" i="16"/>
  <c r="Q114" i="16"/>
  <c r="T114" i="16"/>
  <c r="P114" i="16"/>
  <c r="T149" i="16"/>
  <c r="S149" i="16"/>
  <c r="R149" i="16"/>
  <c r="Q149" i="16"/>
  <c r="P149" i="16"/>
  <c r="Q151" i="16"/>
  <c r="P151" i="16"/>
  <c r="T151" i="16"/>
  <c r="S151" i="16"/>
  <c r="R151" i="16"/>
  <c r="R34" i="16"/>
  <c r="Q34" i="16"/>
  <c r="T34" i="16"/>
  <c r="P34" i="16"/>
  <c r="S34" i="16"/>
  <c r="S42" i="16"/>
  <c r="R42" i="16"/>
  <c r="Q42" i="16"/>
  <c r="P42" i="16"/>
  <c r="T42" i="16"/>
  <c r="T31" i="16"/>
  <c r="Q31" i="16"/>
  <c r="S31" i="16"/>
  <c r="R31" i="16"/>
  <c r="P31" i="16"/>
  <c r="R28" i="16"/>
  <c r="T28" i="16"/>
  <c r="Q28" i="16"/>
  <c r="P28" i="16"/>
  <c r="S28" i="16"/>
  <c r="Q21" i="16"/>
  <c r="S21" i="16"/>
  <c r="P21" i="16"/>
  <c r="T21" i="16"/>
  <c r="R21" i="16"/>
  <c r="T18" i="16"/>
  <c r="S18" i="16"/>
  <c r="P18" i="16"/>
  <c r="R18" i="16"/>
  <c r="Q18" i="16"/>
  <c r="P165" i="16"/>
  <c r="T165" i="16"/>
  <c r="R165" i="16"/>
  <c r="S165" i="16"/>
  <c r="Q165" i="16"/>
  <c r="S161" i="16"/>
  <c r="R161" i="16"/>
  <c r="Q161" i="16"/>
  <c r="P161" i="16"/>
  <c r="T161" i="16"/>
  <c r="T164" i="16"/>
  <c r="S164" i="16"/>
  <c r="R164" i="16"/>
  <c r="Q164" i="16"/>
  <c r="P164" i="16"/>
  <c r="T53" i="16"/>
  <c r="S53" i="16"/>
  <c r="R53" i="16"/>
  <c r="Q53" i="16"/>
  <c r="P53" i="16"/>
  <c r="Q112" i="16"/>
  <c r="P112" i="16"/>
  <c r="T112" i="16"/>
  <c r="S112" i="16"/>
  <c r="R112" i="16"/>
  <c r="S82" i="16"/>
  <c r="R82" i="16"/>
  <c r="Q82" i="16"/>
  <c r="P82" i="16"/>
  <c r="T82" i="16"/>
  <c r="R152" i="16"/>
  <c r="Q152" i="16"/>
  <c r="P152" i="16"/>
  <c r="T152" i="16"/>
  <c r="S152" i="16"/>
  <c r="Q33" i="16"/>
  <c r="P33" i="16"/>
  <c r="S33" i="16"/>
  <c r="T33" i="16"/>
  <c r="R33" i="16"/>
  <c r="R168" i="16"/>
  <c r="Q168" i="16"/>
  <c r="P168" i="16"/>
  <c r="T168" i="16"/>
  <c r="S168" i="16"/>
  <c r="P98" i="16"/>
  <c r="T98" i="16"/>
  <c r="R98" i="16"/>
  <c r="S98" i="16"/>
  <c r="Q98" i="16"/>
  <c r="T121" i="16"/>
  <c r="S121" i="16"/>
  <c r="R121" i="16"/>
  <c r="P121" i="16"/>
  <c r="Q121" i="16"/>
  <c r="P86" i="16"/>
  <c r="T86" i="16"/>
  <c r="S86" i="16"/>
  <c r="R86" i="16"/>
  <c r="Q86" i="16"/>
  <c r="T90" i="16"/>
  <c r="S90" i="16"/>
  <c r="R90" i="16"/>
  <c r="Q90" i="16"/>
  <c r="P90" i="16"/>
  <c r="P158" i="16"/>
  <c r="T158" i="16"/>
  <c r="S158" i="16"/>
  <c r="R158" i="16"/>
  <c r="Q158" i="16"/>
  <c r="Q99" i="16"/>
  <c r="P99" i="16"/>
  <c r="T99" i="16"/>
  <c r="S99" i="16"/>
  <c r="R99" i="16"/>
  <c r="T97" i="16"/>
  <c r="S97" i="16"/>
  <c r="R97" i="16"/>
  <c r="Q97" i="16"/>
  <c r="P97" i="16"/>
  <c r="T47" i="16"/>
  <c r="S47" i="16"/>
  <c r="R47" i="16"/>
  <c r="Q47" i="16"/>
  <c r="P47" i="16"/>
  <c r="P26" i="16"/>
  <c r="R26" i="16"/>
  <c r="T26" i="16"/>
  <c r="S26" i="16"/>
  <c r="Q26" i="16"/>
  <c r="Q67" i="16"/>
  <c r="P67" i="16"/>
  <c r="S67" i="16"/>
  <c r="T67" i="16"/>
  <c r="R67" i="16"/>
  <c r="T83" i="16"/>
  <c r="S83" i="16"/>
  <c r="R83" i="16"/>
  <c r="P83" i="16"/>
  <c r="Q83" i="16"/>
  <c r="P60" i="16"/>
  <c r="T60" i="16"/>
  <c r="R60" i="16"/>
  <c r="S60" i="16"/>
  <c r="Q60" i="16"/>
  <c r="T77" i="16"/>
  <c r="S77" i="16"/>
  <c r="Q77" i="16"/>
  <c r="R77" i="16"/>
  <c r="P77" i="16"/>
  <c r="Q87" i="16"/>
  <c r="P87" i="16"/>
  <c r="T87" i="16"/>
  <c r="S87" i="16"/>
  <c r="R87" i="16"/>
  <c r="R94" i="16"/>
  <c r="Q94" i="16"/>
  <c r="P94" i="16"/>
  <c r="T94" i="16"/>
  <c r="S94" i="16"/>
  <c r="S95" i="16"/>
  <c r="R95" i="16"/>
  <c r="Q95" i="16"/>
  <c r="P95" i="16"/>
  <c r="T95" i="16"/>
  <c r="R138" i="16"/>
  <c r="Q138" i="16"/>
  <c r="P138" i="16"/>
  <c r="T138" i="16"/>
  <c r="S138" i="16"/>
  <c r="Q137" i="16"/>
  <c r="P137" i="16"/>
  <c r="T137" i="16"/>
  <c r="S137" i="16"/>
  <c r="R137" i="16"/>
  <c r="S139" i="16"/>
  <c r="R139" i="16"/>
  <c r="Q139" i="16"/>
  <c r="T139" i="16"/>
  <c r="P139" i="16"/>
  <c r="R68" i="16"/>
  <c r="Q68" i="16"/>
  <c r="P68" i="16"/>
  <c r="T68" i="16"/>
  <c r="S68" i="16"/>
  <c r="R113" i="16"/>
  <c r="Q113" i="16"/>
  <c r="P113" i="16"/>
  <c r="T113" i="16"/>
  <c r="S113" i="16"/>
  <c r="T58" i="16"/>
  <c r="S58" i="16"/>
  <c r="R58" i="16"/>
  <c r="Q58" i="16"/>
  <c r="P58" i="16"/>
  <c r="P48" i="16"/>
  <c r="T48" i="16"/>
  <c r="S48" i="16"/>
  <c r="R48" i="16"/>
  <c r="Q48" i="16"/>
  <c r="Q27" i="16"/>
  <c r="P27" i="16"/>
  <c r="T27" i="16"/>
  <c r="S27" i="16"/>
  <c r="R27" i="16"/>
  <c r="Q19" i="16"/>
  <c r="T19" i="16"/>
  <c r="R19" i="16"/>
  <c r="S19" i="16"/>
  <c r="P19" i="16"/>
  <c r="R144" i="16"/>
  <c r="Q144" i="16"/>
  <c r="P144" i="16"/>
  <c r="T144" i="16"/>
  <c r="S144" i="16"/>
  <c r="P32" i="16"/>
  <c r="R32" i="16"/>
  <c r="S32" i="16"/>
  <c r="T32" i="16"/>
  <c r="Q32" i="16"/>
  <c r="T84" i="16"/>
  <c r="S84" i="16"/>
  <c r="R84" i="16"/>
  <c r="Q84" i="16"/>
  <c r="P84" i="16"/>
  <c r="R50" i="16"/>
  <c r="Q50" i="16"/>
  <c r="P50" i="16"/>
  <c r="T50" i="16"/>
  <c r="S50" i="16"/>
  <c r="T64" i="16"/>
  <c r="S64" i="16"/>
  <c r="R64" i="16"/>
  <c r="Q64" i="16"/>
  <c r="P64" i="16"/>
  <c r="T116" i="16"/>
  <c r="S116" i="16"/>
  <c r="Q116" i="16"/>
  <c r="R116" i="16"/>
  <c r="P116" i="16"/>
  <c r="S89" i="16"/>
  <c r="R89" i="16"/>
  <c r="Q89" i="16"/>
  <c r="T89" i="16"/>
  <c r="P89" i="16"/>
  <c r="S120" i="16"/>
  <c r="R120" i="16"/>
  <c r="Q120" i="16"/>
  <c r="P120" i="16"/>
  <c r="T120" i="16"/>
  <c r="T24" i="16"/>
  <c r="P24" i="16"/>
  <c r="S24" i="16"/>
  <c r="Q24" i="16"/>
  <c r="R24" i="16"/>
  <c r="P45" i="16"/>
  <c r="S45" i="16"/>
  <c r="R45" i="16"/>
  <c r="T45" i="16"/>
  <c r="Q45" i="16"/>
  <c r="T37" i="16"/>
  <c r="P37" i="16"/>
  <c r="S37" i="16"/>
  <c r="R37" i="16"/>
  <c r="Q37" i="16"/>
  <c r="P78" i="16"/>
  <c r="T78" i="16"/>
  <c r="S78" i="16"/>
  <c r="R78" i="16"/>
  <c r="Q78" i="16"/>
  <c r="T170" i="16"/>
  <c r="S170" i="16"/>
  <c r="R170" i="16"/>
  <c r="Q170" i="16"/>
  <c r="P170" i="16"/>
  <c r="T70" i="16"/>
  <c r="S70" i="16"/>
  <c r="R70" i="16"/>
  <c r="P70" i="16"/>
  <c r="Q70" i="16"/>
  <c r="R88" i="16"/>
  <c r="Q88" i="16"/>
  <c r="P88" i="16"/>
  <c r="T88" i="16"/>
  <c r="S88" i="16"/>
  <c r="T140" i="16"/>
  <c r="S140" i="16"/>
  <c r="R140" i="16"/>
  <c r="Q140" i="16"/>
  <c r="P140" i="16"/>
  <c r="T52" i="16"/>
  <c r="S52" i="16"/>
  <c r="R52" i="16"/>
  <c r="Q52" i="16"/>
  <c r="P52" i="16"/>
  <c r="T65" i="16"/>
  <c r="S65" i="16"/>
  <c r="Q65" i="16"/>
  <c r="R65" i="16"/>
  <c r="P65" i="16"/>
  <c r="Q49" i="16"/>
  <c r="P49" i="16"/>
  <c r="T49" i="16"/>
  <c r="S49" i="16"/>
  <c r="R49" i="16"/>
  <c r="T96" i="16"/>
  <c r="S96" i="16"/>
  <c r="R96" i="16"/>
  <c r="P96" i="16"/>
  <c r="Q96" i="16"/>
  <c r="S57" i="16"/>
  <c r="R57" i="16"/>
  <c r="Q57" i="16"/>
  <c r="P57" i="16"/>
  <c r="T57" i="16"/>
  <c r="P54" i="16"/>
  <c r="T54" i="16"/>
  <c r="S54" i="16"/>
  <c r="R54" i="16"/>
  <c r="Q54" i="16"/>
  <c r="Q167" i="16"/>
  <c r="P167" i="16"/>
  <c r="T167" i="16"/>
  <c r="S167" i="16"/>
  <c r="R167" i="16"/>
  <c r="S153" i="16"/>
  <c r="R153" i="16"/>
  <c r="Q153" i="16"/>
  <c r="T153" i="16"/>
  <c r="P153" i="16"/>
  <c r="R160" i="16"/>
  <c r="Q160" i="16"/>
  <c r="P160" i="16"/>
  <c r="T160" i="16"/>
  <c r="S160" i="16"/>
  <c r="T122" i="16"/>
  <c r="S122" i="16"/>
  <c r="R122" i="16"/>
  <c r="Q122" i="16"/>
  <c r="P122" i="16"/>
  <c r="R62" i="16"/>
  <c r="Q62" i="16"/>
  <c r="P62" i="16"/>
  <c r="T62" i="16"/>
  <c r="S62" i="16"/>
  <c r="Q93" i="16"/>
  <c r="P93" i="16"/>
  <c r="T93" i="16"/>
  <c r="S93" i="16"/>
  <c r="R93" i="16"/>
  <c r="P72" i="16"/>
  <c r="T72" i="16"/>
  <c r="R72" i="16"/>
  <c r="S72" i="16"/>
  <c r="Q72" i="16"/>
  <c r="T110" i="16"/>
  <c r="S110" i="16"/>
  <c r="R110" i="16"/>
  <c r="Q110" i="16"/>
  <c r="P110" i="16"/>
  <c r="T154" i="16"/>
  <c r="S154" i="16"/>
  <c r="R154" i="16"/>
  <c r="Q154" i="16"/>
  <c r="P154" i="16"/>
  <c r="R74" i="16"/>
  <c r="Q74" i="16"/>
  <c r="P74" i="16"/>
  <c r="T74" i="16"/>
  <c r="S74" i="16"/>
  <c r="S29" i="16"/>
  <c r="R29" i="16"/>
  <c r="Q29" i="16"/>
  <c r="P29" i="16"/>
  <c r="T29" i="16"/>
  <c r="S75" i="16"/>
  <c r="R75" i="16"/>
  <c r="Q75" i="16"/>
  <c r="P75" i="16"/>
  <c r="T75" i="16"/>
  <c r="T115" i="16"/>
  <c r="S115" i="16"/>
  <c r="R115" i="16"/>
  <c r="Q115" i="16"/>
  <c r="P115" i="16"/>
  <c r="Q44" i="16"/>
  <c r="T44" i="16"/>
  <c r="S44" i="16"/>
  <c r="R44" i="16"/>
  <c r="P44" i="16"/>
  <c r="P92" i="16"/>
  <c r="T92" i="16"/>
  <c r="S92" i="16"/>
  <c r="R92" i="16"/>
  <c r="Q92" i="16"/>
  <c r="T91" i="16"/>
  <c r="S91" i="16"/>
  <c r="Q91" i="16"/>
  <c r="R91" i="16"/>
  <c r="P91" i="16"/>
  <c r="R100" i="16"/>
  <c r="Q100" i="16"/>
  <c r="P100" i="16"/>
  <c r="T100" i="16"/>
  <c r="S100" i="16"/>
  <c r="P142" i="16"/>
  <c r="T142" i="16"/>
  <c r="S142" i="16"/>
  <c r="R142" i="16"/>
  <c r="Q142" i="16"/>
  <c r="R41" i="16"/>
  <c r="T41" i="16"/>
  <c r="Q41" i="16"/>
  <c r="P41" i="16"/>
  <c r="S41" i="16"/>
  <c r="Q105" i="16"/>
  <c r="P105" i="16"/>
  <c r="S105" i="16"/>
  <c r="T105" i="16"/>
  <c r="R105" i="16"/>
  <c r="T103" i="16"/>
  <c r="S103" i="16"/>
  <c r="R103" i="16"/>
  <c r="Q103" i="16"/>
  <c r="P103" i="16"/>
  <c r="S101" i="16"/>
  <c r="R101" i="16"/>
  <c r="Q101" i="16"/>
  <c r="T101" i="16"/>
  <c r="P101" i="16"/>
  <c r="Q118" i="16"/>
  <c r="P118" i="16"/>
  <c r="S118" i="16"/>
  <c r="T118" i="16"/>
  <c r="R118" i="16"/>
  <c r="T108" i="16"/>
  <c r="S108" i="16"/>
  <c r="R108" i="16"/>
  <c r="P108" i="16"/>
  <c r="Q108" i="16"/>
  <c r="P111" i="16"/>
  <c r="T111" i="16"/>
  <c r="R111" i="16"/>
  <c r="S111" i="16"/>
  <c r="Q111" i="16"/>
  <c r="Q143" i="16"/>
  <c r="P143" i="16"/>
  <c r="S143" i="16"/>
  <c r="T143" i="16"/>
  <c r="R143" i="16"/>
  <c r="T148" i="16"/>
  <c r="S148" i="16"/>
  <c r="R148" i="16"/>
  <c r="P148" i="16"/>
  <c r="Q148" i="16"/>
  <c r="T43" i="16"/>
  <c r="S43" i="16"/>
  <c r="Q43" i="16"/>
  <c r="P43" i="16"/>
  <c r="R43" i="16"/>
  <c r="S51" i="16"/>
  <c r="R51" i="16"/>
  <c r="Q51" i="16"/>
  <c r="T51" i="16"/>
  <c r="P51" i="16"/>
  <c r="Q40" i="16"/>
  <c r="P40" i="16"/>
  <c r="T40" i="16"/>
  <c r="S40" i="16"/>
  <c r="R40" i="16"/>
  <c r="Q46" i="16"/>
  <c r="S46" i="16"/>
  <c r="P46" i="16"/>
  <c r="T46" i="16"/>
  <c r="R46" i="16"/>
  <c r="P39" i="16"/>
  <c r="R39" i="16"/>
  <c r="T39" i="16"/>
  <c r="S39" i="16"/>
  <c r="Q39" i="16"/>
  <c r="S36" i="16"/>
  <c r="R36" i="16"/>
  <c r="P36" i="16"/>
  <c r="Q36" i="16"/>
  <c r="T36" i="16"/>
  <c r="Q159" i="16"/>
  <c r="P159" i="16"/>
  <c r="S159" i="16"/>
  <c r="T159" i="16"/>
  <c r="R159" i="16"/>
  <c r="T163" i="16"/>
  <c r="S163" i="16"/>
  <c r="R163" i="16"/>
  <c r="P163" i="16"/>
  <c r="Q163" i="16"/>
  <c r="S145" i="16"/>
  <c r="R145" i="16"/>
  <c r="Q145" i="16"/>
  <c r="P145" i="16"/>
  <c r="T145" i="16"/>
  <c r="S107" i="16"/>
  <c r="R107" i="16"/>
  <c r="Q107" i="16"/>
  <c r="P107" i="16"/>
  <c r="T107" i="16"/>
  <c r="E67" i="18"/>
  <c r="F67" i="18"/>
  <c r="E129" i="18"/>
  <c r="F129" i="18"/>
  <c r="F82" i="18"/>
  <c r="E82" i="18"/>
  <c r="F89" i="18"/>
  <c r="E89" i="18"/>
  <c r="F66" i="18"/>
  <c r="E66" i="18"/>
  <c r="E102" i="18"/>
  <c r="F102" i="18"/>
  <c r="E79" i="18"/>
  <c r="F79" i="18"/>
  <c r="F120" i="18"/>
  <c r="E120" i="18"/>
  <c r="E52" i="18"/>
  <c r="F52" i="18"/>
  <c r="F130" i="18"/>
  <c r="E130" i="18"/>
  <c r="E121" i="18"/>
  <c r="F121" i="18"/>
  <c r="E57" i="18"/>
  <c r="F57" i="18"/>
  <c r="E135" i="18"/>
  <c r="F135" i="18"/>
  <c r="F65" i="18"/>
  <c r="E65" i="18"/>
  <c r="F101" i="18"/>
  <c r="E101" i="18"/>
  <c r="F78" i="18"/>
  <c r="E78" i="18"/>
  <c r="F104" i="18"/>
  <c r="E104" i="18"/>
  <c r="P16" i="16"/>
  <c r="T16" i="16"/>
  <c r="S16" i="16"/>
  <c r="R16" i="16"/>
  <c r="Q16" i="16"/>
  <c r="V16" i="16" s="1"/>
  <c r="M107" i="16"/>
  <c r="M17" i="16"/>
  <c r="J17" i="16"/>
  <c r="K17" i="16"/>
  <c r="O17" i="16" s="1"/>
  <c r="L17" i="16"/>
  <c r="I17" i="16"/>
  <c r="M95" i="16"/>
  <c r="K95" i="16"/>
  <c r="O95" i="16" s="1"/>
  <c r="J95" i="16"/>
  <c r="L95" i="16"/>
  <c r="I95" i="16"/>
  <c r="L16" i="16"/>
  <c r="M16" i="16"/>
  <c r="K16" i="16"/>
  <c r="J16" i="16"/>
  <c r="L24" i="16"/>
  <c r="M24" i="16"/>
  <c r="J24" i="16"/>
  <c r="I24" i="16"/>
  <c r="K24" i="16"/>
  <c r="O24" i="16" s="1"/>
  <c r="K22" i="16"/>
  <c r="O22" i="16" s="1"/>
  <c r="L22" i="16"/>
  <c r="M22" i="16"/>
  <c r="J22" i="16"/>
  <c r="I22" i="16"/>
  <c r="K74" i="16"/>
  <c r="O74" i="16" s="1"/>
  <c r="L74" i="16"/>
  <c r="M74" i="16"/>
  <c r="J74" i="16"/>
  <c r="I74" i="16"/>
  <c r="K55" i="16"/>
  <c r="O55" i="16" s="1"/>
  <c r="L55" i="16"/>
  <c r="M55" i="16"/>
  <c r="I55" i="16"/>
  <c r="J55" i="16"/>
  <c r="L30" i="16"/>
  <c r="M30" i="16"/>
  <c r="J30" i="16"/>
  <c r="I30" i="16"/>
  <c r="K30" i="16"/>
  <c r="O30" i="16" s="1"/>
  <c r="L165" i="16"/>
  <c r="M165" i="16"/>
  <c r="K165" i="16"/>
  <c r="O165" i="16" s="1"/>
  <c r="I165" i="16"/>
  <c r="J165" i="16"/>
  <c r="K163" i="16"/>
  <c r="O163" i="16" s="1"/>
  <c r="L163" i="16"/>
  <c r="M163" i="16"/>
  <c r="I163" i="16"/>
  <c r="J163" i="16"/>
  <c r="L144" i="16"/>
  <c r="M144" i="16"/>
  <c r="I144" i="16"/>
  <c r="K144" i="16"/>
  <c r="O144" i="16" s="1"/>
  <c r="J144" i="16"/>
  <c r="L122" i="16"/>
  <c r="M122" i="16"/>
  <c r="K122" i="16"/>
  <c r="O122" i="16" s="1"/>
  <c r="J122" i="16"/>
  <c r="I122" i="16"/>
  <c r="L98" i="16"/>
  <c r="M98" i="16"/>
  <c r="K98" i="16"/>
  <c r="O98" i="16" s="1"/>
  <c r="J98" i="16"/>
  <c r="I98" i="16"/>
  <c r="J50" i="16"/>
  <c r="K50" i="16"/>
  <c r="O50" i="16" s="1"/>
  <c r="L50" i="16"/>
  <c r="M50" i="16"/>
  <c r="I50" i="16"/>
  <c r="J32" i="16"/>
  <c r="K32" i="16"/>
  <c r="O32" i="16" s="1"/>
  <c r="L32" i="16"/>
  <c r="M32" i="16"/>
  <c r="I32" i="16"/>
  <c r="K61" i="16"/>
  <c r="O61" i="16" s="1"/>
  <c r="L61" i="16"/>
  <c r="M61" i="16"/>
  <c r="J61" i="16"/>
  <c r="I61" i="16"/>
  <c r="L93" i="16"/>
  <c r="M93" i="16"/>
  <c r="K93" i="16"/>
  <c r="O93" i="16" s="1"/>
  <c r="I93" i="16"/>
  <c r="J93" i="16"/>
  <c r="K112" i="16"/>
  <c r="O112" i="16" s="1"/>
  <c r="L112" i="16"/>
  <c r="M112" i="16"/>
  <c r="J112" i="16"/>
  <c r="I112" i="16"/>
  <c r="L72" i="16"/>
  <c r="M72" i="16"/>
  <c r="K72" i="16"/>
  <c r="I72" i="16"/>
  <c r="J72" i="16"/>
  <c r="M119" i="16"/>
  <c r="K119" i="16"/>
  <c r="O119" i="16" s="1"/>
  <c r="L119" i="16"/>
  <c r="J119" i="16"/>
  <c r="I119" i="16"/>
  <c r="L102" i="16"/>
  <c r="M102" i="16"/>
  <c r="I102" i="16"/>
  <c r="J102" i="16"/>
  <c r="K102" i="16"/>
  <c r="O102" i="16" s="1"/>
  <c r="K100" i="16"/>
  <c r="O100" i="16" s="1"/>
  <c r="L100" i="16"/>
  <c r="M100" i="16"/>
  <c r="J100" i="16"/>
  <c r="I100" i="16"/>
  <c r="M137" i="16"/>
  <c r="K137" i="16"/>
  <c r="O137" i="16" s="1"/>
  <c r="J137" i="16"/>
  <c r="L137" i="16"/>
  <c r="I137" i="16"/>
  <c r="L158" i="16"/>
  <c r="M158" i="16"/>
  <c r="K158" i="16"/>
  <c r="O158" i="16" s="1"/>
  <c r="J158" i="16"/>
  <c r="I158" i="16"/>
  <c r="K154" i="16"/>
  <c r="L154" i="16"/>
  <c r="J154" i="16"/>
  <c r="I154" i="16"/>
  <c r="M154" i="16"/>
  <c r="K68" i="16"/>
  <c r="O68" i="16" s="1"/>
  <c r="L68" i="16"/>
  <c r="M68" i="16"/>
  <c r="J68" i="16"/>
  <c r="I68" i="16"/>
  <c r="M113" i="16"/>
  <c r="K113" i="16"/>
  <c r="J113" i="16"/>
  <c r="L113" i="16"/>
  <c r="I113" i="16"/>
  <c r="L99" i="16"/>
  <c r="M99" i="16"/>
  <c r="I99" i="16"/>
  <c r="K99" i="16"/>
  <c r="O99" i="16" s="1"/>
  <c r="J99" i="16"/>
  <c r="K45" i="16"/>
  <c r="O45" i="16" s="1"/>
  <c r="L45" i="16"/>
  <c r="M45" i="16"/>
  <c r="J45" i="16"/>
  <c r="I45" i="16"/>
  <c r="K37" i="16"/>
  <c r="O37" i="16" s="1"/>
  <c r="L37" i="16"/>
  <c r="M37" i="16"/>
  <c r="J37" i="16"/>
  <c r="I37" i="16"/>
  <c r="L168" i="16"/>
  <c r="M168" i="16"/>
  <c r="I168" i="16"/>
  <c r="K168" i="16"/>
  <c r="O168" i="16" s="1"/>
  <c r="J168" i="16"/>
  <c r="L164" i="16"/>
  <c r="M164" i="16"/>
  <c r="K164" i="16"/>
  <c r="O164" i="16" s="1"/>
  <c r="J164" i="16"/>
  <c r="I164" i="16"/>
  <c r="L123" i="16"/>
  <c r="M123" i="16"/>
  <c r="I123" i="16"/>
  <c r="K123" i="16"/>
  <c r="O123" i="16" s="1"/>
  <c r="J123" i="16"/>
  <c r="K169" i="16"/>
  <c r="O169" i="16" s="1"/>
  <c r="L169" i="16"/>
  <c r="M169" i="16"/>
  <c r="J169" i="16"/>
  <c r="I169" i="16"/>
  <c r="L107" i="16"/>
  <c r="L104" i="16"/>
  <c r="M104" i="16"/>
  <c r="K104" i="16"/>
  <c r="O104" i="16" s="1"/>
  <c r="J104" i="16"/>
  <c r="I104" i="16"/>
  <c r="L120" i="16"/>
  <c r="M120" i="16"/>
  <c r="I120" i="16"/>
  <c r="K120" i="16"/>
  <c r="O120" i="16" s="1"/>
  <c r="J120" i="16"/>
  <c r="K97" i="16"/>
  <c r="L97" i="16"/>
  <c r="M97" i="16"/>
  <c r="I97" i="16"/>
  <c r="J97" i="16"/>
  <c r="M47" i="16"/>
  <c r="J47" i="16"/>
  <c r="K47" i="16"/>
  <c r="O47" i="16" s="1"/>
  <c r="L47" i="16"/>
  <c r="I47" i="16"/>
  <c r="M29" i="16"/>
  <c r="J29" i="16"/>
  <c r="K29" i="16"/>
  <c r="O29" i="16" s="1"/>
  <c r="L29" i="16"/>
  <c r="I29" i="16"/>
  <c r="K64" i="16"/>
  <c r="O64" i="16" s="1"/>
  <c r="L64" i="16"/>
  <c r="M64" i="16"/>
  <c r="J64" i="16"/>
  <c r="I64" i="16"/>
  <c r="K121" i="16"/>
  <c r="O121" i="16" s="1"/>
  <c r="L121" i="16"/>
  <c r="M121" i="16"/>
  <c r="I121" i="16"/>
  <c r="J121" i="16"/>
  <c r="L116" i="16"/>
  <c r="M116" i="16"/>
  <c r="K116" i="16"/>
  <c r="O116" i="16" s="1"/>
  <c r="J116" i="16"/>
  <c r="I116" i="16"/>
  <c r="K75" i="16"/>
  <c r="O75" i="16" s="1"/>
  <c r="L75" i="16"/>
  <c r="M75" i="16"/>
  <c r="I75" i="16"/>
  <c r="J75" i="16"/>
  <c r="L150" i="16"/>
  <c r="M150" i="16"/>
  <c r="I150" i="16"/>
  <c r="J150" i="16"/>
  <c r="K150" i="16"/>
  <c r="O150" i="16" s="1"/>
  <c r="K118" i="16"/>
  <c r="O118" i="16" s="1"/>
  <c r="L118" i="16"/>
  <c r="J118" i="16"/>
  <c r="I118" i="16"/>
  <c r="M118" i="16"/>
  <c r="L108" i="16"/>
  <c r="M108" i="16"/>
  <c r="I108" i="16"/>
  <c r="J108" i="16"/>
  <c r="K108" i="16"/>
  <c r="O108" i="16" s="1"/>
  <c r="L156" i="16"/>
  <c r="M156" i="16"/>
  <c r="I156" i="16"/>
  <c r="J156" i="16"/>
  <c r="K156" i="16"/>
  <c r="O156" i="16" s="1"/>
  <c r="L140" i="16"/>
  <c r="M140" i="16"/>
  <c r="K140" i="16"/>
  <c r="O140" i="16" s="1"/>
  <c r="J140" i="16"/>
  <c r="I140" i="16"/>
  <c r="K52" i="16"/>
  <c r="O52" i="16" s="1"/>
  <c r="L52" i="16"/>
  <c r="M52" i="16"/>
  <c r="I52" i="16"/>
  <c r="J52" i="16"/>
  <c r="M65" i="16"/>
  <c r="K65" i="16"/>
  <c r="O65" i="16" s="1"/>
  <c r="J65" i="16"/>
  <c r="L65" i="16"/>
  <c r="I65" i="16"/>
  <c r="K58" i="16"/>
  <c r="L58" i="16"/>
  <c r="M58" i="16"/>
  <c r="J58" i="16"/>
  <c r="I58" i="16"/>
  <c r="L48" i="16"/>
  <c r="M48" i="16"/>
  <c r="J48" i="16"/>
  <c r="I48" i="16"/>
  <c r="K48" i="16"/>
  <c r="O48" i="16" s="1"/>
  <c r="K27" i="16"/>
  <c r="O27" i="16" s="1"/>
  <c r="L27" i="16"/>
  <c r="M27" i="16"/>
  <c r="J27" i="16"/>
  <c r="I27" i="16"/>
  <c r="K19" i="16"/>
  <c r="O19" i="16" s="1"/>
  <c r="L19" i="16"/>
  <c r="M19" i="16"/>
  <c r="I19" i="16"/>
  <c r="J19" i="16"/>
  <c r="M161" i="16"/>
  <c r="K161" i="16"/>
  <c r="J161" i="16"/>
  <c r="L161" i="16"/>
  <c r="I161" i="16"/>
  <c r="L153" i="16"/>
  <c r="M153" i="16"/>
  <c r="K153" i="16"/>
  <c r="I153" i="16"/>
  <c r="J153" i="16"/>
  <c r="I107" i="16"/>
  <c r="K62" i="16"/>
  <c r="O62" i="16" s="1"/>
  <c r="L62" i="16"/>
  <c r="M62" i="16"/>
  <c r="J62" i="16"/>
  <c r="I62" i="16"/>
  <c r="K106" i="16"/>
  <c r="O106" i="16" s="1"/>
  <c r="L106" i="16"/>
  <c r="J106" i="16"/>
  <c r="I106" i="16"/>
  <c r="M106" i="16"/>
  <c r="L138" i="16"/>
  <c r="M138" i="16"/>
  <c r="I138" i="16"/>
  <c r="J138" i="16"/>
  <c r="K138" i="16"/>
  <c r="O138" i="16" s="1"/>
  <c r="K67" i="16"/>
  <c r="O67" i="16" s="1"/>
  <c r="L67" i="16"/>
  <c r="M67" i="16"/>
  <c r="I67" i="16"/>
  <c r="J67" i="16"/>
  <c r="K82" i="16"/>
  <c r="O82" i="16" s="1"/>
  <c r="L82" i="16"/>
  <c r="J82" i="16"/>
  <c r="M82" i="16"/>
  <c r="I82" i="16"/>
  <c r="L111" i="16"/>
  <c r="M111" i="16"/>
  <c r="I111" i="16"/>
  <c r="J111" i="16"/>
  <c r="K111" i="16"/>
  <c r="K43" i="16"/>
  <c r="O43" i="16" s="1"/>
  <c r="L43" i="16"/>
  <c r="M43" i="16"/>
  <c r="I43" i="16"/>
  <c r="J43" i="16"/>
  <c r="K51" i="16"/>
  <c r="O51" i="16" s="1"/>
  <c r="L51" i="16"/>
  <c r="M51" i="16"/>
  <c r="J51" i="16"/>
  <c r="I51" i="16"/>
  <c r="K49" i="16"/>
  <c r="O49" i="16" s="1"/>
  <c r="L49" i="16"/>
  <c r="M49" i="16"/>
  <c r="I49" i="16"/>
  <c r="J49" i="16"/>
  <c r="L96" i="16"/>
  <c r="M96" i="16"/>
  <c r="I96" i="16"/>
  <c r="K96" i="16"/>
  <c r="O96" i="16" s="1"/>
  <c r="J96" i="16"/>
  <c r="K57" i="16"/>
  <c r="O57" i="16" s="1"/>
  <c r="L57" i="16"/>
  <c r="M57" i="16"/>
  <c r="J57" i="16"/>
  <c r="I57" i="16"/>
  <c r="L54" i="16"/>
  <c r="M54" i="16"/>
  <c r="J54" i="16"/>
  <c r="I54" i="16"/>
  <c r="K54" i="16"/>
  <c r="O54" i="16" s="1"/>
  <c r="M167" i="16"/>
  <c r="K167" i="16"/>
  <c r="O167" i="16" s="1"/>
  <c r="J167" i="16"/>
  <c r="L167" i="16"/>
  <c r="I167" i="16"/>
  <c r="L170" i="16"/>
  <c r="M170" i="16"/>
  <c r="K170" i="16"/>
  <c r="O170" i="16" s="1"/>
  <c r="J170" i="16"/>
  <c r="I170" i="16"/>
  <c r="J107" i="16"/>
  <c r="M53" i="16"/>
  <c r="J53" i="16"/>
  <c r="K53" i="16"/>
  <c r="O53" i="16" s="1"/>
  <c r="L53" i="16"/>
  <c r="I53" i="16"/>
  <c r="K69" i="16"/>
  <c r="O69" i="16" s="1"/>
  <c r="L69" i="16"/>
  <c r="M69" i="16"/>
  <c r="I69" i="16"/>
  <c r="J69" i="16"/>
  <c r="K94" i="16"/>
  <c r="O94" i="16" s="1"/>
  <c r="L94" i="16"/>
  <c r="M94" i="16"/>
  <c r="J94" i="16"/>
  <c r="I94" i="16"/>
  <c r="K151" i="16"/>
  <c r="O151" i="16" s="1"/>
  <c r="L151" i="16"/>
  <c r="M151" i="16"/>
  <c r="I151" i="16"/>
  <c r="J151" i="16"/>
  <c r="M71" i="16"/>
  <c r="K71" i="16"/>
  <c r="J71" i="16"/>
  <c r="I71" i="16"/>
  <c r="L71" i="16"/>
  <c r="J26" i="16"/>
  <c r="K26" i="16"/>
  <c r="O26" i="16" s="1"/>
  <c r="L26" i="16"/>
  <c r="M26" i="16"/>
  <c r="I26" i="16"/>
  <c r="L60" i="16"/>
  <c r="M60" i="16"/>
  <c r="J60" i="16"/>
  <c r="I60" i="16"/>
  <c r="K60" i="16"/>
  <c r="O60" i="16" s="1"/>
  <c r="L86" i="16"/>
  <c r="M86" i="16"/>
  <c r="K86" i="16"/>
  <c r="J86" i="16"/>
  <c r="I86" i="16"/>
  <c r="L141" i="16"/>
  <c r="M141" i="16"/>
  <c r="K141" i="16"/>
  <c r="O141" i="16" s="1"/>
  <c r="I141" i="16"/>
  <c r="J141" i="16"/>
  <c r="K139" i="16"/>
  <c r="O139" i="16" s="1"/>
  <c r="L139" i="16"/>
  <c r="M139" i="16"/>
  <c r="I139" i="16"/>
  <c r="J139" i="16"/>
  <c r="M41" i="16"/>
  <c r="J41" i="16"/>
  <c r="K41" i="16"/>
  <c r="O41" i="16" s="1"/>
  <c r="L41" i="16"/>
  <c r="I41" i="16"/>
  <c r="K70" i="16"/>
  <c r="O70" i="16" s="1"/>
  <c r="L70" i="16"/>
  <c r="M70" i="16"/>
  <c r="J70" i="16"/>
  <c r="I70" i="16"/>
  <c r="K91" i="16"/>
  <c r="O91" i="16" s="1"/>
  <c r="L91" i="16"/>
  <c r="M91" i="16"/>
  <c r="J91" i="16"/>
  <c r="I91" i="16"/>
  <c r="L110" i="16"/>
  <c r="M110" i="16"/>
  <c r="K110" i="16"/>
  <c r="J110" i="16"/>
  <c r="I110" i="16"/>
  <c r="K142" i="16"/>
  <c r="L142" i="16"/>
  <c r="M142" i="16"/>
  <c r="J142" i="16"/>
  <c r="I142" i="16"/>
  <c r="K34" i="16"/>
  <c r="L34" i="16"/>
  <c r="M34" i="16"/>
  <c r="J34" i="16"/>
  <c r="I34" i="16"/>
  <c r="L42" i="16"/>
  <c r="M42" i="16"/>
  <c r="J42" i="16"/>
  <c r="I42" i="16"/>
  <c r="K42" i="16"/>
  <c r="O42" i="16" s="1"/>
  <c r="K40" i="16"/>
  <c r="O40" i="16" s="1"/>
  <c r="L40" i="16"/>
  <c r="M40" i="16"/>
  <c r="I40" i="16"/>
  <c r="J40" i="16"/>
  <c r="K46" i="16"/>
  <c r="O46" i="16" s="1"/>
  <c r="L46" i="16"/>
  <c r="J46" i="16"/>
  <c r="M46" i="16"/>
  <c r="I46" i="16"/>
  <c r="K39" i="16"/>
  <c r="O39" i="16" s="1"/>
  <c r="L39" i="16"/>
  <c r="M39" i="16"/>
  <c r="J39" i="16"/>
  <c r="I39" i="16"/>
  <c r="L36" i="16"/>
  <c r="M36" i="16"/>
  <c r="J36" i="16"/>
  <c r="K36" i="16"/>
  <c r="O36" i="16" s="1"/>
  <c r="I36" i="16"/>
  <c r="L159" i="16"/>
  <c r="M159" i="16"/>
  <c r="I159" i="16"/>
  <c r="J159" i="16"/>
  <c r="K159" i="16"/>
  <c r="O159" i="16" s="1"/>
  <c r="K160" i="16"/>
  <c r="O160" i="16" s="1"/>
  <c r="L160" i="16"/>
  <c r="M160" i="16"/>
  <c r="J160" i="16"/>
  <c r="I160" i="16"/>
  <c r="K107" i="16"/>
  <c r="O107" i="16" s="1"/>
  <c r="K76" i="16"/>
  <c r="O76" i="16" s="1"/>
  <c r="L76" i="16"/>
  <c r="M76" i="16"/>
  <c r="J76" i="16"/>
  <c r="I76" i="16"/>
  <c r="M101" i="16"/>
  <c r="K101" i="16"/>
  <c r="O101" i="16" s="1"/>
  <c r="J101" i="16"/>
  <c r="L101" i="16"/>
  <c r="I101" i="16"/>
  <c r="L152" i="16"/>
  <c r="M152" i="16"/>
  <c r="K152" i="16"/>
  <c r="O152" i="16" s="1"/>
  <c r="J152" i="16"/>
  <c r="I152" i="16"/>
  <c r="J44" i="16"/>
  <c r="K44" i="16"/>
  <c r="O44" i="16" s="1"/>
  <c r="L44" i="16"/>
  <c r="M44" i="16"/>
  <c r="I44" i="16"/>
  <c r="M83" i="16"/>
  <c r="K83" i="16"/>
  <c r="O83" i="16" s="1"/>
  <c r="L83" i="16"/>
  <c r="J83" i="16"/>
  <c r="I83" i="16"/>
  <c r="M77" i="16"/>
  <c r="K77" i="16"/>
  <c r="O77" i="16" s="1"/>
  <c r="J77" i="16"/>
  <c r="L77" i="16"/>
  <c r="I77" i="16"/>
  <c r="K81" i="16"/>
  <c r="O81" i="16" s="1"/>
  <c r="L81" i="16"/>
  <c r="M81" i="16"/>
  <c r="I81" i="16"/>
  <c r="J81" i="16"/>
  <c r="M143" i="16"/>
  <c r="K143" i="16"/>
  <c r="J143" i="16"/>
  <c r="I143" i="16"/>
  <c r="L143" i="16"/>
  <c r="M59" i="16"/>
  <c r="J59" i="16"/>
  <c r="K59" i="16"/>
  <c r="O59" i="16" s="1"/>
  <c r="L59" i="16"/>
  <c r="I59" i="16"/>
  <c r="M23" i="16"/>
  <c r="J23" i="16"/>
  <c r="K23" i="16"/>
  <c r="O23" i="16" s="1"/>
  <c r="L23" i="16"/>
  <c r="I23" i="16"/>
  <c r="L92" i="16"/>
  <c r="M92" i="16"/>
  <c r="K92" i="16"/>
  <c r="O92" i="16" s="1"/>
  <c r="J92" i="16"/>
  <c r="I92" i="16"/>
  <c r="K63" i="16"/>
  <c r="L63" i="16"/>
  <c r="M63" i="16"/>
  <c r="I63" i="16"/>
  <c r="J63" i="16"/>
  <c r="L87" i="16"/>
  <c r="M87" i="16"/>
  <c r="I87" i="16"/>
  <c r="J87" i="16"/>
  <c r="K87" i="16"/>
  <c r="L84" i="16"/>
  <c r="M84" i="16"/>
  <c r="I84" i="16"/>
  <c r="J84" i="16"/>
  <c r="K84" i="16"/>
  <c r="O84" i="16" s="1"/>
  <c r="L114" i="16"/>
  <c r="M114" i="16"/>
  <c r="I114" i="16"/>
  <c r="J114" i="16"/>
  <c r="K114" i="16"/>
  <c r="O114" i="16" s="1"/>
  <c r="K80" i="16"/>
  <c r="O80" i="16" s="1"/>
  <c r="L80" i="16"/>
  <c r="M80" i="16"/>
  <c r="J80" i="16"/>
  <c r="I80" i="16"/>
  <c r="J56" i="16"/>
  <c r="K56" i="16"/>
  <c r="O56" i="16" s="1"/>
  <c r="L56" i="16"/>
  <c r="M56" i="16"/>
  <c r="I56" i="16"/>
  <c r="J38" i="16"/>
  <c r="K38" i="16"/>
  <c r="O38" i="16" s="1"/>
  <c r="L38" i="16"/>
  <c r="M38" i="16"/>
  <c r="I38" i="16"/>
  <c r="J20" i="16"/>
  <c r="K20" i="16"/>
  <c r="O20" i="16" s="1"/>
  <c r="L20" i="16"/>
  <c r="M20" i="16"/>
  <c r="I20" i="16"/>
  <c r="K73" i="16"/>
  <c r="L73" i="16"/>
  <c r="M73" i="16"/>
  <c r="J73" i="16"/>
  <c r="I73" i="16"/>
  <c r="L105" i="16"/>
  <c r="M105" i="16"/>
  <c r="K105" i="16"/>
  <c r="O105" i="16" s="1"/>
  <c r="I105" i="16"/>
  <c r="J105" i="16"/>
  <c r="L66" i="16"/>
  <c r="M66" i="16"/>
  <c r="I66" i="16"/>
  <c r="J66" i="16"/>
  <c r="K66" i="16"/>
  <c r="O66" i="16" s="1"/>
  <c r="K103" i="16"/>
  <c r="O103" i="16" s="1"/>
  <c r="L103" i="16"/>
  <c r="M103" i="16"/>
  <c r="J103" i="16"/>
  <c r="I103" i="16"/>
  <c r="K88" i="16"/>
  <c r="O88" i="16" s="1"/>
  <c r="L88" i="16"/>
  <c r="M88" i="16"/>
  <c r="J88" i="16"/>
  <c r="I88" i="16"/>
  <c r="M89" i="16"/>
  <c r="K89" i="16"/>
  <c r="O89" i="16" s="1"/>
  <c r="J89" i="16"/>
  <c r="L89" i="16"/>
  <c r="I89" i="16"/>
  <c r="L90" i="16"/>
  <c r="M90" i="16"/>
  <c r="I90" i="16"/>
  <c r="J90" i="16"/>
  <c r="K90" i="16"/>
  <c r="K115" i="16"/>
  <c r="O115" i="16" s="1"/>
  <c r="L115" i="16"/>
  <c r="M115" i="16"/>
  <c r="J115" i="16"/>
  <c r="I115" i="16"/>
  <c r="L117" i="16"/>
  <c r="M117" i="16"/>
  <c r="K117" i="16"/>
  <c r="O117" i="16" s="1"/>
  <c r="I117" i="16"/>
  <c r="J117" i="16"/>
  <c r="M149" i="16"/>
  <c r="K149" i="16"/>
  <c r="O149" i="16" s="1"/>
  <c r="J149" i="16"/>
  <c r="L149" i="16"/>
  <c r="I149" i="16"/>
  <c r="K148" i="16"/>
  <c r="O148" i="16" s="1"/>
  <c r="L148" i="16"/>
  <c r="M148" i="16"/>
  <c r="J148" i="16"/>
  <c r="I148" i="16"/>
  <c r="K25" i="16"/>
  <c r="O25" i="16" s="1"/>
  <c r="L25" i="16"/>
  <c r="M25" i="16"/>
  <c r="I25" i="16"/>
  <c r="J25" i="16"/>
  <c r="K33" i="16"/>
  <c r="O33" i="16" s="1"/>
  <c r="L33" i="16"/>
  <c r="M33" i="16"/>
  <c r="J33" i="16"/>
  <c r="I33" i="16"/>
  <c r="K31" i="16"/>
  <c r="O31" i="16" s="1"/>
  <c r="L31" i="16"/>
  <c r="M31" i="16"/>
  <c r="I31" i="16"/>
  <c r="J31" i="16"/>
  <c r="K28" i="16"/>
  <c r="O28" i="16" s="1"/>
  <c r="L28" i="16"/>
  <c r="M28" i="16"/>
  <c r="J28" i="16"/>
  <c r="I28" i="16"/>
  <c r="K21" i="16"/>
  <c r="O21" i="16" s="1"/>
  <c r="L21" i="16"/>
  <c r="M21" i="16"/>
  <c r="J21" i="16"/>
  <c r="I21" i="16"/>
  <c r="L18" i="16"/>
  <c r="M18" i="16"/>
  <c r="J18" i="16"/>
  <c r="I18" i="16"/>
  <c r="K18" i="16"/>
  <c r="O18" i="16" s="1"/>
  <c r="L78" i="16"/>
  <c r="M78" i="16"/>
  <c r="I78" i="16"/>
  <c r="K78" i="16"/>
  <c r="O78" i="16" s="1"/>
  <c r="J78" i="16"/>
  <c r="K145" i="16"/>
  <c r="O145" i="16" s="1"/>
  <c r="L145" i="16"/>
  <c r="M145" i="16"/>
  <c r="J145" i="16"/>
  <c r="I145" i="16"/>
  <c r="I160" i="15"/>
  <c r="I16" i="16"/>
  <c r="F29" i="18" l="1"/>
  <c r="H29" i="18" s="1"/>
  <c r="I78" i="18"/>
  <c r="K78" i="18" s="1"/>
  <c r="H78" i="18"/>
  <c r="I121" i="18"/>
  <c r="K121" i="18" s="1"/>
  <c r="H121" i="18"/>
  <c r="I120" i="18"/>
  <c r="K120" i="18" s="1"/>
  <c r="H120" i="18"/>
  <c r="W16" i="16"/>
  <c r="C11" i="18"/>
  <c r="F11" i="18" s="1"/>
  <c r="I11" i="18" s="1"/>
  <c r="I135" i="18"/>
  <c r="K135" i="18" s="1"/>
  <c r="H135" i="18"/>
  <c r="I66" i="18"/>
  <c r="K66" i="18" s="1"/>
  <c r="H66" i="18"/>
  <c r="I129" i="18"/>
  <c r="K129" i="18" s="1"/>
  <c r="H129" i="18"/>
  <c r="I101" i="18"/>
  <c r="K101" i="18" s="1"/>
  <c r="H101" i="18"/>
  <c r="I130" i="18"/>
  <c r="K130" i="18" s="1"/>
  <c r="H130" i="18"/>
  <c r="I79" i="18"/>
  <c r="K79" i="18" s="1"/>
  <c r="H79" i="18"/>
  <c r="I82" i="18"/>
  <c r="K82" i="18" s="1"/>
  <c r="H82" i="18"/>
  <c r="I104" i="18"/>
  <c r="K104" i="18" s="1"/>
  <c r="H104" i="18"/>
  <c r="I57" i="18"/>
  <c r="K57" i="18" s="1"/>
  <c r="H57" i="18"/>
  <c r="I52" i="18"/>
  <c r="K52" i="18" s="1"/>
  <c r="H52" i="18"/>
  <c r="I67" i="18"/>
  <c r="K67" i="18" s="1"/>
  <c r="H67" i="18"/>
  <c r="I65" i="18"/>
  <c r="K65" i="18" s="1"/>
  <c r="H65" i="18"/>
  <c r="I102" i="18"/>
  <c r="K102" i="18" s="1"/>
  <c r="H102" i="18"/>
  <c r="I89" i="18"/>
  <c r="K89" i="18" s="1"/>
  <c r="H89" i="18"/>
  <c r="O16" i="16"/>
  <c r="N16" i="16"/>
  <c r="I29" i="18" l="1"/>
  <c r="K29" i="18" s="1"/>
  <c r="E11" i="18"/>
  <c r="V170" i="16"/>
  <c r="V123" i="16"/>
  <c r="Y153" i="16"/>
  <c r="V164" i="16"/>
  <c r="V78" i="16"/>
  <c r="V160" i="16"/>
  <c r="V145" i="16"/>
  <c r="V144" i="16"/>
  <c r="Y16" i="16"/>
  <c r="Y113" i="16"/>
  <c r="V21" i="16"/>
  <c r="V28" i="16"/>
  <c r="V96" i="16"/>
  <c r="V163" i="16"/>
  <c r="V167" i="16"/>
  <c r="Y161" i="16"/>
  <c r="V68" i="16"/>
  <c r="V112" i="16"/>
  <c r="V29" i="16"/>
  <c r="V19" i="16"/>
  <c r="V46" i="16"/>
  <c r="V48" i="16"/>
  <c r="V45" i="16"/>
  <c r="V137" i="16"/>
  <c r="V51" i="16"/>
  <c r="V92" i="16"/>
  <c r="V82" i="16"/>
  <c r="V120" i="16"/>
  <c r="V75" i="16"/>
  <c r="V18" i="16"/>
  <c r="V100" i="16"/>
  <c r="V105" i="16"/>
  <c r="V57" i="16"/>
  <c r="V88" i="16"/>
  <c r="V74" i="16"/>
  <c r="V108" i="16"/>
  <c r="V95" i="16"/>
  <c r="V140" i="16"/>
  <c r="V23" i="16"/>
  <c r="V81" i="16"/>
  <c r="V118" i="16"/>
  <c r="V119" i="16"/>
  <c r="V25" i="16"/>
  <c r="V117" i="16"/>
  <c r="V53" i="16"/>
  <c r="V104" i="16"/>
  <c r="V56" i="16"/>
  <c r="V158" i="16"/>
  <c r="V70" i="16"/>
  <c r="V54" i="16"/>
  <c r="V64" i="16"/>
  <c r="V89" i="16"/>
  <c r="V17" i="16"/>
  <c r="V30" i="16"/>
  <c r="V77" i="16"/>
  <c r="Y110" i="16"/>
  <c r="V138" i="16"/>
  <c r="Y34" i="16"/>
  <c r="V115" i="16"/>
  <c r="V148" i="16"/>
  <c r="Y87" i="16"/>
  <c r="Y58" i="16"/>
  <c r="Y71" i="16"/>
  <c r="V50" i="16"/>
  <c r="V80" i="16"/>
  <c r="V76" i="16"/>
  <c r="V121" i="16"/>
  <c r="V106" i="16"/>
  <c r="V139" i="16"/>
  <c r="V36" i="16"/>
  <c r="V94" i="16"/>
  <c r="Y73" i="16"/>
  <c r="Y63" i="16"/>
  <c r="Y142" i="16"/>
  <c r="Y72" i="16"/>
  <c r="Y90" i="16"/>
  <c r="Y154" i="16"/>
  <c r="Y111" i="16"/>
  <c r="V38" i="16"/>
  <c r="V27" i="16"/>
  <c r="Y97" i="16"/>
  <c r="V24" i="16"/>
  <c r="V99" i="16"/>
  <c r="V102" i="16"/>
  <c r="Y143" i="16"/>
  <c r="Y86" i="16"/>
  <c r="V103" i="16"/>
  <c r="V31" i="16"/>
  <c r="V22" i="16"/>
  <c r="F14" i="10"/>
  <c r="D14" i="10"/>
  <c r="K11" i="18" l="1"/>
  <c r="H11" i="18"/>
  <c r="F17" i="10"/>
  <c r="F23" i="10"/>
  <c r="F29" i="10"/>
  <c r="F35" i="10"/>
  <c r="F41" i="10"/>
  <c r="F47" i="10"/>
  <c r="F53" i="10"/>
  <c r="F59" i="10"/>
  <c r="F65" i="10"/>
  <c r="F71" i="10"/>
  <c r="F77" i="10"/>
  <c r="F83" i="10"/>
  <c r="F89" i="10"/>
  <c r="F95" i="10"/>
  <c r="F101" i="10"/>
  <c r="F107" i="10"/>
  <c r="F113" i="10"/>
  <c r="F119" i="10"/>
  <c r="F125" i="10"/>
  <c r="F131" i="10"/>
  <c r="F137" i="10"/>
  <c r="F143" i="10"/>
  <c r="F149" i="10"/>
  <c r="F155" i="10"/>
  <c r="F33" i="10"/>
  <c r="F57" i="10"/>
  <c r="F75" i="10"/>
  <c r="F93" i="10"/>
  <c r="F111" i="10"/>
  <c r="F135" i="10"/>
  <c r="F147" i="10"/>
  <c r="F40" i="10"/>
  <c r="F118" i="10"/>
  <c r="F18" i="10"/>
  <c r="F24" i="10"/>
  <c r="F30" i="10"/>
  <c r="F36" i="10"/>
  <c r="F42" i="10"/>
  <c r="F48" i="10"/>
  <c r="F54" i="10"/>
  <c r="F60" i="10"/>
  <c r="H60" i="10" s="1"/>
  <c r="F66" i="10"/>
  <c r="F72" i="10"/>
  <c r="F78" i="10"/>
  <c r="F84" i="10"/>
  <c r="F90" i="10"/>
  <c r="F96" i="10"/>
  <c r="F102" i="10"/>
  <c r="F108" i="10"/>
  <c r="F114" i="10"/>
  <c r="F120" i="10"/>
  <c r="F126" i="10"/>
  <c r="F132" i="10"/>
  <c r="F138" i="10"/>
  <c r="F144" i="10"/>
  <c r="F150" i="10"/>
  <c r="F156" i="10"/>
  <c r="F39" i="10"/>
  <c r="F51" i="10"/>
  <c r="F69" i="10"/>
  <c r="F87" i="10"/>
  <c r="F105" i="10"/>
  <c r="F129" i="10"/>
  <c r="F16" i="10"/>
  <c r="F34" i="10"/>
  <c r="F106" i="10"/>
  <c r="F136" i="10"/>
  <c r="F154" i="10"/>
  <c r="F19" i="10"/>
  <c r="F25" i="10"/>
  <c r="F31" i="10"/>
  <c r="F37" i="10"/>
  <c r="F43" i="10"/>
  <c r="F49" i="10"/>
  <c r="F55" i="10"/>
  <c r="F61" i="10"/>
  <c r="F67" i="10"/>
  <c r="F73" i="10"/>
  <c r="F79" i="10"/>
  <c r="F85" i="10"/>
  <c r="F91" i="10"/>
  <c r="F97" i="10"/>
  <c r="F103" i="10"/>
  <c r="F109" i="10"/>
  <c r="F115" i="10"/>
  <c r="F121" i="10"/>
  <c r="F127" i="10"/>
  <c r="F133" i="10"/>
  <c r="F139" i="10"/>
  <c r="F145" i="10"/>
  <c r="F151" i="10"/>
  <c r="F157" i="10"/>
  <c r="F27" i="10"/>
  <c r="F63" i="10"/>
  <c r="F81" i="10"/>
  <c r="F99" i="10"/>
  <c r="F123" i="10"/>
  <c r="F141" i="10"/>
  <c r="F28" i="10"/>
  <c r="F64" i="10"/>
  <c r="F82" i="10"/>
  <c r="F94" i="10"/>
  <c r="F112" i="10"/>
  <c r="F130" i="10"/>
  <c r="F148" i="10"/>
  <c r="F20" i="10"/>
  <c r="F26" i="10"/>
  <c r="F32" i="10"/>
  <c r="F38" i="10"/>
  <c r="F44" i="10"/>
  <c r="F50" i="10"/>
  <c r="F56" i="10"/>
  <c r="F62" i="10"/>
  <c r="F68" i="10"/>
  <c r="F74" i="10"/>
  <c r="F80" i="10"/>
  <c r="F86" i="10"/>
  <c r="F92" i="10"/>
  <c r="F98" i="10"/>
  <c r="F104" i="10"/>
  <c r="F110" i="10"/>
  <c r="F116" i="10"/>
  <c r="F122" i="10"/>
  <c r="F128" i="10"/>
  <c r="F134" i="10"/>
  <c r="F140" i="10"/>
  <c r="F146" i="10"/>
  <c r="F152" i="10"/>
  <c r="F158" i="10"/>
  <c r="F45" i="10"/>
  <c r="F117" i="10"/>
  <c r="F153" i="10"/>
  <c r="F22" i="10"/>
  <c r="F46" i="10"/>
  <c r="F52" i="10"/>
  <c r="F58" i="10"/>
  <c r="F70" i="10"/>
  <c r="F76" i="10"/>
  <c r="H76" i="10" s="1"/>
  <c r="F88" i="10"/>
  <c r="F100" i="10"/>
  <c r="F124" i="10"/>
  <c r="F142" i="10"/>
  <c r="F21" i="10"/>
  <c r="D18" i="10"/>
  <c r="D24" i="10"/>
  <c r="D30" i="10"/>
  <c r="D36" i="10"/>
  <c r="D42" i="10"/>
  <c r="D48" i="10"/>
  <c r="D54" i="10"/>
  <c r="D60" i="10"/>
  <c r="D66" i="10"/>
  <c r="D72" i="10"/>
  <c r="D78" i="10"/>
  <c r="D84" i="10"/>
  <c r="D90" i="10"/>
  <c r="D96" i="10"/>
  <c r="D102" i="10"/>
  <c r="D108" i="10"/>
  <c r="D114" i="10"/>
  <c r="D120" i="10"/>
  <c r="D126" i="10"/>
  <c r="D132" i="10"/>
  <c r="D138" i="10"/>
  <c r="D144" i="10"/>
  <c r="D150" i="10"/>
  <c r="D156" i="10"/>
  <c r="D22" i="10"/>
  <c r="D40" i="10"/>
  <c r="D58" i="10"/>
  <c r="D70" i="10"/>
  <c r="D94" i="10"/>
  <c r="D112" i="10"/>
  <c r="D148" i="10"/>
  <c r="H148" i="10" s="1"/>
  <c r="D29" i="10"/>
  <c r="D59" i="10"/>
  <c r="D77" i="10"/>
  <c r="D101" i="10"/>
  <c r="D131" i="10"/>
  <c r="D19" i="10"/>
  <c r="D25" i="10"/>
  <c r="D31" i="10"/>
  <c r="D37" i="10"/>
  <c r="D43" i="10"/>
  <c r="D49" i="10"/>
  <c r="D55" i="10"/>
  <c r="D61" i="10"/>
  <c r="D67" i="10"/>
  <c r="D73" i="10"/>
  <c r="D79" i="10"/>
  <c r="D85" i="10"/>
  <c r="D91" i="10"/>
  <c r="D97" i="10"/>
  <c r="D103" i="10"/>
  <c r="D109" i="10"/>
  <c r="D115" i="10"/>
  <c r="D121" i="10"/>
  <c r="D127" i="10"/>
  <c r="D133" i="10"/>
  <c r="D139" i="10"/>
  <c r="D145" i="10"/>
  <c r="D151" i="10"/>
  <c r="D157" i="10"/>
  <c r="D64" i="10"/>
  <c r="D88" i="10"/>
  <c r="D118" i="10"/>
  <c r="D142" i="10"/>
  <c r="D23" i="10"/>
  <c r="D41" i="10"/>
  <c r="D89" i="10"/>
  <c r="D119" i="10"/>
  <c r="D143" i="10"/>
  <c r="D20" i="10"/>
  <c r="D26" i="10"/>
  <c r="D32" i="10"/>
  <c r="D38" i="10"/>
  <c r="D44" i="10"/>
  <c r="D50" i="10"/>
  <c r="D56" i="10"/>
  <c r="D62" i="10"/>
  <c r="D68" i="10"/>
  <c r="H68" i="10" s="1"/>
  <c r="D74" i="10"/>
  <c r="D80" i="10"/>
  <c r="D86" i="10"/>
  <c r="D92" i="10"/>
  <c r="D98" i="10"/>
  <c r="D104" i="10"/>
  <c r="D110" i="10"/>
  <c r="D116" i="10"/>
  <c r="H116" i="10" s="1"/>
  <c r="D122" i="10"/>
  <c r="D128" i="10"/>
  <c r="D134" i="10"/>
  <c r="D140" i="10"/>
  <c r="H140" i="10" s="1"/>
  <c r="D146" i="10"/>
  <c r="D152" i="10"/>
  <c r="D158" i="10"/>
  <c r="D28" i="10"/>
  <c r="D46" i="10"/>
  <c r="D82" i="10"/>
  <c r="D106" i="10"/>
  <c r="D136" i="10"/>
  <c r="D154" i="10"/>
  <c r="D47" i="10"/>
  <c r="D71" i="10"/>
  <c r="D95" i="10"/>
  <c r="D113" i="10"/>
  <c r="D137" i="10"/>
  <c r="D149" i="10"/>
  <c r="D21" i="10"/>
  <c r="D27" i="10"/>
  <c r="D33" i="10"/>
  <c r="D39" i="10"/>
  <c r="D45" i="10"/>
  <c r="D51" i="10"/>
  <c r="D57" i="10"/>
  <c r="D63" i="10"/>
  <c r="D69" i="10"/>
  <c r="D75" i="10"/>
  <c r="D81" i="10"/>
  <c r="D87" i="10"/>
  <c r="D93" i="10"/>
  <c r="D99" i="10"/>
  <c r="D105" i="10"/>
  <c r="D111" i="10"/>
  <c r="D117" i="10"/>
  <c r="D123" i="10"/>
  <c r="D129" i="10"/>
  <c r="D135" i="10"/>
  <c r="D141" i="10"/>
  <c r="D147" i="10"/>
  <c r="D153" i="10"/>
  <c r="D16" i="10"/>
  <c r="D34" i="10"/>
  <c r="D52" i="10"/>
  <c r="D76" i="10"/>
  <c r="D100" i="10"/>
  <c r="H100" i="10" s="1"/>
  <c r="D124" i="10"/>
  <c r="D130" i="10"/>
  <c r="D17" i="10"/>
  <c r="D35" i="10"/>
  <c r="D53" i="10"/>
  <c r="D65" i="10"/>
  <c r="D83" i="10"/>
  <c r="D107" i="10"/>
  <c r="D125" i="10"/>
  <c r="D155" i="10"/>
  <c r="H28" i="10"/>
  <c r="H36" i="10"/>
  <c r="H44" i="10"/>
  <c r="H52" i="10"/>
  <c r="H84" i="10"/>
  <c r="H92" i="10"/>
  <c r="H108" i="10"/>
  <c r="H124" i="10"/>
  <c r="H132" i="10"/>
  <c r="V55" i="16" l="1"/>
  <c r="V151" i="16"/>
  <c r="V141" i="16"/>
  <c r="V122" i="16"/>
  <c r="V101" i="16"/>
  <c r="V41" i="16"/>
  <c r="V39" i="16"/>
  <c r="V159" i="16"/>
  <c r="V33" i="16"/>
  <c r="V47" i="16"/>
  <c r="V150" i="16"/>
  <c r="V44" i="16"/>
  <c r="C38" i="18" s="1"/>
  <c r="V52" i="16"/>
  <c r="V32" i="16"/>
  <c r="V98" i="16"/>
  <c r="V69" i="16"/>
  <c r="W69" i="16" s="1"/>
  <c r="Y69" i="16" s="1"/>
  <c r="V26" i="16"/>
  <c r="V42" i="16"/>
  <c r="V49" i="16"/>
  <c r="C43" i="18" s="1"/>
  <c r="V91" i="16"/>
  <c r="V65" i="16"/>
  <c r="V84" i="16"/>
  <c r="V20" i="16"/>
  <c r="V62" i="16"/>
  <c r="W62" i="16" s="1"/>
  <c r="Y62" i="16" s="1"/>
  <c r="V37" i="16"/>
  <c r="V83" i="16"/>
  <c r="V156" i="16"/>
  <c r="V165" i="16"/>
  <c r="V169" i="16"/>
  <c r="V152" i="16"/>
  <c r="V114" i="16"/>
  <c r="W114" i="16" s="1"/>
  <c r="Y114" i="16" s="1"/>
  <c r="V93" i="16"/>
  <c r="W93" i="16" s="1"/>
  <c r="Y93" i="16" s="1"/>
  <c r="V40" i="16"/>
  <c r="V149" i="16"/>
  <c r="V60" i="16"/>
  <c r="V59" i="16"/>
  <c r="V67" i="16"/>
  <c r="V66" i="16"/>
  <c r="V116" i="16"/>
  <c r="V61" i="16"/>
  <c r="C55" i="18" s="1"/>
  <c r="V43" i="16"/>
  <c r="W43" i="16" s="1"/>
  <c r="Y43" i="16" s="1"/>
  <c r="V168" i="16"/>
  <c r="V107" i="16"/>
  <c r="W137" i="16"/>
  <c r="Y137" i="16" s="1"/>
  <c r="C115" i="18"/>
  <c r="W106" i="16"/>
  <c r="Y106" i="16" s="1"/>
  <c r="C98" i="18"/>
  <c r="W100" i="16"/>
  <c r="Y100" i="16" s="1"/>
  <c r="C92" i="18"/>
  <c r="W140" i="16"/>
  <c r="Y140" i="16" s="1"/>
  <c r="C118" i="18"/>
  <c r="W76" i="16"/>
  <c r="Y76" i="16" s="1"/>
  <c r="C70" i="18"/>
  <c r="C105" i="18"/>
  <c r="W40" i="16"/>
  <c r="Y40" i="16" s="1"/>
  <c r="C34" i="18"/>
  <c r="W61" i="16"/>
  <c r="Y61" i="16" s="1"/>
  <c r="W108" i="16"/>
  <c r="Y108" i="16" s="1"/>
  <c r="C100" i="18"/>
  <c r="W65" i="16"/>
  <c r="Y65" i="16" s="1"/>
  <c r="C59" i="18"/>
  <c r="W55" i="16"/>
  <c r="Y55" i="16" s="1"/>
  <c r="C49" i="18"/>
  <c r="G153" i="10"/>
  <c r="G137" i="10"/>
  <c r="G129" i="10"/>
  <c r="H105" i="10"/>
  <c r="G89" i="10"/>
  <c r="G73" i="10"/>
  <c r="G65" i="10"/>
  <c r="H49" i="10"/>
  <c r="G41" i="10"/>
  <c r="G25" i="10"/>
  <c r="H145" i="10"/>
  <c r="G121" i="10"/>
  <c r="H113" i="10"/>
  <c r="H97" i="10"/>
  <c r="H81" i="10"/>
  <c r="G57" i="10"/>
  <c r="H33" i="10"/>
  <c r="G149" i="10"/>
  <c r="G152" i="10"/>
  <c r="H128" i="10"/>
  <c r="G120" i="10"/>
  <c r="H104" i="10"/>
  <c r="G96" i="10"/>
  <c r="G88" i="10"/>
  <c r="H80" i="10"/>
  <c r="G72" i="10"/>
  <c r="G56" i="10"/>
  <c r="H48" i="10"/>
  <c r="H40" i="10"/>
  <c r="G24" i="10"/>
  <c r="G157" i="10"/>
  <c r="G136" i="10"/>
  <c r="H21" i="10"/>
  <c r="H17" i="10"/>
  <c r="G143" i="10"/>
  <c r="G111" i="10"/>
  <c r="G79" i="10"/>
  <c r="G47" i="10"/>
  <c r="G142" i="10"/>
  <c r="G110" i="10"/>
  <c r="G78" i="10"/>
  <c r="G46" i="10"/>
  <c r="H16" i="10"/>
  <c r="G141" i="10"/>
  <c r="G133" i="10"/>
  <c r="G125" i="10"/>
  <c r="G117" i="10"/>
  <c r="G109" i="10"/>
  <c r="G101" i="10"/>
  <c r="G85" i="10"/>
  <c r="G77" i="10"/>
  <c r="G69" i="10"/>
  <c r="G61" i="10"/>
  <c r="G53" i="10"/>
  <c r="G45" i="10"/>
  <c r="G37" i="10"/>
  <c r="G29" i="10"/>
  <c r="G135" i="10"/>
  <c r="G103" i="10"/>
  <c r="G71" i="10"/>
  <c r="G39" i="10"/>
  <c r="H158" i="10"/>
  <c r="G134" i="10"/>
  <c r="G102" i="10"/>
  <c r="G70" i="10"/>
  <c r="G38" i="10"/>
  <c r="G16" i="10"/>
  <c r="G127" i="10"/>
  <c r="G95" i="10"/>
  <c r="G63" i="10"/>
  <c r="G31" i="10"/>
  <c r="G158" i="10"/>
  <c r="G126" i="10"/>
  <c r="G94" i="10"/>
  <c r="G62" i="10"/>
  <c r="G30" i="10"/>
  <c r="G151" i="10"/>
  <c r="G119" i="10"/>
  <c r="G87" i="10"/>
  <c r="G55" i="10"/>
  <c r="G23" i="10"/>
  <c r="G150" i="10"/>
  <c r="G118" i="10"/>
  <c r="G86" i="10"/>
  <c r="G54" i="10"/>
  <c r="G22" i="10"/>
  <c r="H72" i="10"/>
  <c r="I72" i="10" s="1"/>
  <c r="H155" i="10"/>
  <c r="H147" i="10"/>
  <c r="H139" i="10"/>
  <c r="H131" i="10"/>
  <c r="H123" i="10"/>
  <c r="H115" i="10"/>
  <c r="H107" i="10"/>
  <c r="H99" i="10"/>
  <c r="H91" i="10"/>
  <c r="H83" i="10"/>
  <c r="H75" i="10"/>
  <c r="H67" i="10"/>
  <c r="H59" i="10"/>
  <c r="H51" i="10"/>
  <c r="H43" i="10"/>
  <c r="H35" i="10"/>
  <c r="H27" i="10"/>
  <c r="G145" i="10"/>
  <c r="G113" i="10"/>
  <c r="G105" i="10"/>
  <c r="G97" i="10"/>
  <c r="G81" i="10"/>
  <c r="G49" i="10"/>
  <c r="G33" i="10"/>
  <c r="G17" i="10"/>
  <c r="H154" i="10"/>
  <c r="H146" i="10"/>
  <c r="H138" i="10"/>
  <c r="H130" i="10"/>
  <c r="H122" i="10"/>
  <c r="H114" i="10"/>
  <c r="H106" i="10"/>
  <c r="H98" i="10"/>
  <c r="H90" i="10"/>
  <c r="H82" i="10"/>
  <c r="H74" i="10"/>
  <c r="H66" i="10"/>
  <c r="H58" i="10"/>
  <c r="H50" i="10"/>
  <c r="H42" i="10"/>
  <c r="H34" i="10"/>
  <c r="H26" i="10"/>
  <c r="G144" i="10"/>
  <c r="G128" i="10"/>
  <c r="G112" i="10"/>
  <c r="G104" i="10"/>
  <c r="G80" i="10"/>
  <c r="G64" i="10"/>
  <c r="G48" i="10"/>
  <c r="G40" i="10"/>
  <c r="G32" i="10"/>
  <c r="H144" i="10"/>
  <c r="H112" i="10"/>
  <c r="H18" i="10"/>
  <c r="H19" i="10"/>
  <c r="H137" i="10"/>
  <c r="J137" i="10" s="1"/>
  <c r="M137" i="10" s="1"/>
  <c r="O137" i="10" s="1"/>
  <c r="H135" i="10"/>
  <c r="H111" i="10"/>
  <c r="H87" i="10"/>
  <c r="H39" i="10"/>
  <c r="G93" i="10"/>
  <c r="H157" i="10"/>
  <c r="H150" i="10"/>
  <c r="H142" i="10"/>
  <c r="H134" i="10"/>
  <c r="H126" i="10"/>
  <c r="H118" i="10"/>
  <c r="H110" i="10"/>
  <c r="H102" i="10"/>
  <c r="H94" i="10"/>
  <c r="H86" i="10"/>
  <c r="H78" i="10"/>
  <c r="H70" i="10"/>
  <c r="H62" i="10"/>
  <c r="H54" i="10"/>
  <c r="H46" i="10"/>
  <c r="H38" i="10"/>
  <c r="H30" i="10"/>
  <c r="H22" i="10"/>
  <c r="G156" i="10"/>
  <c r="G148" i="10"/>
  <c r="G140" i="10"/>
  <c r="G132" i="10"/>
  <c r="G124" i="10"/>
  <c r="G116" i="10"/>
  <c r="G108" i="10"/>
  <c r="G100" i="10"/>
  <c r="G92" i="10"/>
  <c r="G84" i="10"/>
  <c r="G76" i="10"/>
  <c r="G68" i="10"/>
  <c r="G60" i="10"/>
  <c r="G52" i="10"/>
  <c r="G44" i="10"/>
  <c r="G36" i="10"/>
  <c r="G28" i="10"/>
  <c r="H156" i="10"/>
  <c r="H96" i="10"/>
  <c r="H64" i="10"/>
  <c r="H32" i="10"/>
  <c r="H73" i="10"/>
  <c r="H151" i="10"/>
  <c r="H119" i="10"/>
  <c r="H95" i="10"/>
  <c r="H79" i="10"/>
  <c r="H63" i="10"/>
  <c r="H47" i="10"/>
  <c r="H31" i="10"/>
  <c r="G21" i="10"/>
  <c r="H149" i="10"/>
  <c r="H141" i="10"/>
  <c r="H133" i="10"/>
  <c r="H125" i="10"/>
  <c r="H117" i="10"/>
  <c r="H109" i="10"/>
  <c r="H101" i="10"/>
  <c r="H93" i="10"/>
  <c r="H85" i="10"/>
  <c r="H77" i="10"/>
  <c r="H69" i="10"/>
  <c r="H61" i="10"/>
  <c r="H53" i="10"/>
  <c r="H45" i="10"/>
  <c r="H37" i="10"/>
  <c r="H29" i="10"/>
  <c r="G155" i="10"/>
  <c r="G147" i="10"/>
  <c r="G139" i="10"/>
  <c r="G131" i="10"/>
  <c r="G123" i="10"/>
  <c r="G115" i="10"/>
  <c r="G107" i="10"/>
  <c r="G99" i="10"/>
  <c r="G91" i="10"/>
  <c r="G83" i="10"/>
  <c r="G75" i="10"/>
  <c r="G67" i="10"/>
  <c r="G59" i="10"/>
  <c r="G51" i="10"/>
  <c r="G43" i="10"/>
  <c r="G35" i="10"/>
  <c r="G27" i="10"/>
  <c r="G19" i="10"/>
  <c r="H153" i="10"/>
  <c r="H121" i="10"/>
  <c r="H89" i="10"/>
  <c r="H57" i="10"/>
  <c r="H25" i="10"/>
  <c r="H41" i="10"/>
  <c r="H136" i="10"/>
  <c r="H143" i="10"/>
  <c r="H127" i="10"/>
  <c r="H103" i="10"/>
  <c r="H71" i="10"/>
  <c r="H55" i="10"/>
  <c r="H23" i="10"/>
  <c r="H129" i="10"/>
  <c r="H65" i="10"/>
  <c r="G154" i="10"/>
  <c r="G146" i="10"/>
  <c r="G138" i="10"/>
  <c r="G130" i="10"/>
  <c r="G122" i="10"/>
  <c r="G114" i="10"/>
  <c r="G106" i="10"/>
  <c r="G98" i="10"/>
  <c r="G90" i="10"/>
  <c r="G82" i="10"/>
  <c r="G74" i="10"/>
  <c r="G66" i="10"/>
  <c r="G58" i="10"/>
  <c r="G50" i="10"/>
  <c r="G42" i="10"/>
  <c r="G34" i="10"/>
  <c r="G26" i="10"/>
  <c r="G18" i="10"/>
  <c r="H152" i="10"/>
  <c r="I152" i="10" s="1"/>
  <c r="H120" i="10"/>
  <c r="H88" i="10"/>
  <c r="H56" i="10"/>
  <c r="I56" i="10" s="1"/>
  <c r="H24" i="10"/>
  <c r="W44" i="16" l="1"/>
  <c r="Y44" i="16" s="1"/>
  <c r="C37" i="18"/>
  <c r="E37" i="18" s="1"/>
  <c r="W49" i="16"/>
  <c r="Y49" i="16" s="1"/>
  <c r="C63" i="18"/>
  <c r="E63" i="18" s="1"/>
  <c r="C56" i="18"/>
  <c r="F56" i="18" s="1"/>
  <c r="C85" i="18"/>
  <c r="F85" i="18" s="1"/>
  <c r="W121" i="16"/>
  <c r="Y121" i="16" s="1"/>
  <c r="C112" i="18"/>
  <c r="W68" i="16"/>
  <c r="Y68" i="16" s="1"/>
  <c r="C62" i="18"/>
  <c r="W89" i="16"/>
  <c r="Y89" i="16" s="1"/>
  <c r="C81" i="18"/>
  <c r="W57" i="16"/>
  <c r="Y57" i="16" s="1"/>
  <c r="C51" i="18"/>
  <c r="W30" i="16"/>
  <c r="Y30" i="16" s="1"/>
  <c r="C25" i="18"/>
  <c r="F70" i="18"/>
  <c r="E70" i="18"/>
  <c r="F92" i="18"/>
  <c r="E92" i="18"/>
  <c r="F115" i="18"/>
  <c r="E115" i="18"/>
  <c r="E118" i="18"/>
  <c r="F118" i="18"/>
  <c r="W38" i="16"/>
  <c r="Y38" i="16" s="1"/>
  <c r="C32" i="18"/>
  <c r="W103" i="16"/>
  <c r="Y103" i="16" s="1"/>
  <c r="C95" i="18"/>
  <c r="W164" i="16"/>
  <c r="Y164" i="16" s="1"/>
  <c r="C137" i="18"/>
  <c r="W82" i="16"/>
  <c r="Y82" i="16" s="1"/>
  <c r="C75" i="18"/>
  <c r="W81" i="16"/>
  <c r="Y81" i="16" s="1"/>
  <c r="C74" i="18"/>
  <c r="W45" i="16"/>
  <c r="Y45" i="16" s="1"/>
  <c r="C39" i="18"/>
  <c r="W77" i="16"/>
  <c r="Y77" i="16" s="1"/>
  <c r="C71" i="18"/>
  <c r="E34" i="18"/>
  <c r="F34" i="18"/>
  <c r="W88" i="16"/>
  <c r="Y88" i="16" s="1"/>
  <c r="C80" i="18"/>
  <c r="W56" i="16"/>
  <c r="Y56" i="16" s="1"/>
  <c r="C50" i="18"/>
  <c r="W24" i="16"/>
  <c r="Y24" i="16" s="1"/>
  <c r="C19" i="18"/>
  <c r="W54" i="16"/>
  <c r="Y54" i="16" s="1"/>
  <c r="C48" i="18"/>
  <c r="W123" i="16"/>
  <c r="Y123" i="16" s="1"/>
  <c r="C114" i="18"/>
  <c r="W50" i="16"/>
  <c r="Y50" i="16" s="1"/>
  <c r="C44" i="18"/>
  <c r="E59" i="18"/>
  <c r="F59" i="18"/>
  <c r="F100" i="18"/>
  <c r="E100" i="18"/>
  <c r="E105" i="18"/>
  <c r="F105" i="18"/>
  <c r="W29" i="16"/>
  <c r="Y29" i="16" s="1"/>
  <c r="C24" i="18"/>
  <c r="W96" i="16"/>
  <c r="Y96" i="16" s="1"/>
  <c r="C88" i="18"/>
  <c r="W46" i="16"/>
  <c r="Y46" i="16" s="1"/>
  <c r="C40" i="18"/>
  <c r="W25" i="16"/>
  <c r="Y25" i="16" s="1"/>
  <c r="C20" i="18"/>
  <c r="W80" i="16"/>
  <c r="Y80" i="16" s="1"/>
  <c r="C73" i="18"/>
  <c r="W170" i="16"/>
  <c r="Y170" i="16" s="1"/>
  <c r="C142" i="18"/>
  <c r="W48" i="16"/>
  <c r="Y48" i="16" s="1"/>
  <c r="C42" i="18"/>
  <c r="W117" i="16"/>
  <c r="Y117" i="16" s="1"/>
  <c r="C108" i="18"/>
  <c r="W158" i="16"/>
  <c r="Y158" i="16" s="1"/>
  <c r="C132" i="18"/>
  <c r="W145" i="16"/>
  <c r="Y145" i="16" s="1"/>
  <c r="C123" i="18"/>
  <c r="E55" i="18"/>
  <c r="F55" i="18"/>
  <c r="E43" i="18"/>
  <c r="F43" i="18"/>
  <c r="F98" i="18"/>
  <c r="E98" i="18"/>
  <c r="W53" i="16"/>
  <c r="Y53" i="16" s="1"/>
  <c r="C47" i="18"/>
  <c r="W19" i="16"/>
  <c r="Y19" i="16" s="1"/>
  <c r="C14" i="18"/>
  <c r="F14" i="18" s="1"/>
  <c r="I14" i="18" s="1"/>
  <c r="W167" i="16"/>
  <c r="Y167" i="16" s="1"/>
  <c r="C139" i="18"/>
  <c r="W105" i="16"/>
  <c r="Y105" i="16" s="1"/>
  <c r="C97" i="18"/>
  <c r="W74" i="16"/>
  <c r="Y74" i="16" s="1"/>
  <c r="C68" i="18"/>
  <c r="F38" i="18"/>
  <c r="E38" i="18"/>
  <c r="F49" i="18"/>
  <c r="E49" i="18"/>
  <c r="W94" i="16"/>
  <c r="Y94" i="16" s="1"/>
  <c r="C86" i="18"/>
  <c r="W70" i="16"/>
  <c r="Y70" i="16" s="1"/>
  <c r="C64" i="18"/>
  <c r="W64" i="16"/>
  <c r="Y64" i="16" s="1"/>
  <c r="C58" i="18"/>
  <c r="W22" i="16"/>
  <c r="Y22" i="16" s="1"/>
  <c r="C17" i="18"/>
  <c r="W36" i="16"/>
  <c r="Y36" i="16" s="1"/>
  <c r="C30" i="18"/>
  <c r="W51" i="16"/>
  <c r="Y51" i="16" s="1"/>
  <c r="C45" i="18"/>
  <c r="W118" i="16"/>
  <c r="Y118" i="16" s="1"/>
  <c r="C109" i="18"/>
  <c r="W28" i="16"/>
  <c r="Y28" i="16" s="1"/>
  <c r="C23" i="18"/>
  <c r="W75" i="16"/>
  <c r="Y75" i="16" s="1"/>
  <c r="C69" i="18"/>
  <c r="W92" i="16"/>
  <c r="Y92" i="16" s="1"/>
  <c r="C84" i="18"/>
  <c r="W102" i="16"/>
  <c r="Y102" i="16" s="1"/>
  <c r="C94" i="18"/>
  <c r="W115" i="16"/>
  <c r="Y115" i="16" s="1"/>
  <c r="C106" i="18"/>
  <c r="W99" i="16"/>
  <c r="Y99" i="16" s="1"/>
  <c r="C91" i="18"/>
  <c r="W112" i="16"/>
  <c r="Y112" i="16" s="1"/>
  <c r="C103" i="18"/>
  <c r="W31" i="16"/>
  <c r="Y31" i="16" s="1"/>
  <c r="C26" i="18"/>
  <c r="W23" i="16"/>
  <c r="Y23" i="16" s="1"/>
  <c r="C18" i="18"/>
  <c r="W104" i="16"/>
  <c r="Y104" i="16" s="1"/>
  <c r="C96" i="18"/>
  <c r="W17" i="16"/>
  <c r="Y17" i="16" s="1"/>
  <c r="C12" i="18"/>
  <c r="F12" i="18" s="1"/>
  <c r="I12" i="18" s="1"/>
  <c r="W119" i="16"/>
  <c r="Y119" i="16" s="1"/>
  <c r="C110" i="18"/>
  <c r="W163" i="16"/>
  <c r="Y163" i="16" s="1"/>
  <c r="C136" i="18"/>
  <c r="W27" i="16"/>
  <c r="Y27" i="16" s="1"/>
  <c r="C22" i="18"/>
  <c r="I142" i="10"/>
  <c r="I103" i="10"/>
  <c r="I151" i="10"/>
  <c r="J143" i="10"/>
  <c r="M143" i="10" s="1"/>
  <c r="O143" i="10" s="1"/>
  <c r="I129" i="10"/>
  <c r="J153" i="10"/>
  <c r="M153" i="10" s="1"/>
  <c r="O153" i="10" s="1"/>
  <c r="J133" i="10"/>
  <c r="M133" i="10" s="1"/>
  <c r="O133" i="10" s="1"/>
  <c r="J95" i="10"/>
  <c r="M95" i="10" s="1"/>
  <c r="O95" i="10" s="1"/>
  <c r="I22" i="10"/>
  <c r="I61" i="10"/>
  <c r="J79" i="10"/>
  <c r="M79" i="10" s="1"/>
  <c r="O79" i="10" s="1"/>
  <c r="J150" i="10"/>
  <c r="M150" i="10" s="1"/>
  <c r="O150" i="10" s="1"/>
  <c r="J41" i="10"/>
  <c r="M41" i="10" s="1"/>
  <c r="O41" i="10" s="1"/>
  <c r="J73" i="10"/>
  <c r="M73" i="10" s="1"/>
  <c r="O73" i="10" s="1"/>
  <c r="J38" i="10"/>
  <c r="M38" i="10" s="1"/>
  <c r="O38" i="10" s="1"/>
  <c r="I65" i="10"/>
  <c r="J25" i="10"/>
  <c r="M25" i="10" s="1"/>
  <c r="O25" i="10" s="1"/>
  <c r="I46" i="10"/>
  <c r="I54" i="10"/>
  <c r="I118" i="10"/>
  <c r="J120" i="10"/>
  <c r="M120" i="10" s="1"/>
  <c r="O120" i="10" s="1"/>
  <c r="J71" i="10"/>
  <c r="M71" i="10" s="1"/>
  <c r="O71" i="10" s="1"/>
  <c r="J89" i="10"/>
  <c r="M89" i="10" s="1"/>
  <c r="O89" i="10" s="1"/>
  <c r="J87" i="10"/>
  <c r="M87" i="10" s="1"/>
  <c r="O87" i="10" s="1"/>
  <c r="I16" i="10"/>
  <c r="J62" i="10"/>
  <c r="M62" i="10" s="1"/>
  <c r="O62" i="10" s="1"/>
  <c r="J16" i="10"/>
  <c r="M16" i="10" s="1"/>
  <c r="O16" i="10" s="1"/>
  <c r="J24" i="10"/>
  <c r="M24" i="10" s="1"/>
  <c r="O24" i="10" s="1"/>
  <c r="I53" i="10"/>
  <c r="I63" i="10"/>
  <c r="J47" i="10"/>
  <c r="M47" i="10" s="1"/>
  <c r="O47" i="10" s="1"/>
  <c r="I127" i="10"/>
  <c r="J121" i="10"/>
  <c r="M121" i="10" s="1"/>
  <c r="O121" i="10" s="1"/>
  <c r="J55" i="10"/>
  <c r="M55" i="10" s="1"/>
  <c r="O55" i="10" s="1"/>
  <c r="J57" i="10"/>
  <c r="M57" i="10" s="1"/>
  <c r="O57" i="10" s="1"/>
  <c r="I30" i="10"/>
  <c r="J39" i="10"/>
  <c r="M39" i="10" s="1"/>
  <c r="O39" i="10" s="1"/>
  <c r="I69" i="10"/>
  <c r="I111" i="10"/>
  <c r="J30" i="10"/>
  <c r="M30" i="10" s="1"/>
  <c r="O30" i="10" s="1"/>
  <c r="I141" i="10"/>
  <c r="I119" i="10"/>
  <c r="I86" i="10"/>
  <c r="J119" i="10"/>
  <c r="J78" i="10"/>
  <c r="M78" i="10" s="1"/>
  <c r="O78" i="10" s="1"/>
  <c r="I45" i="10"/>
  <c r="I109" i="10"/>
  <c r="J63" i="10"/>
  <c r="M63" i="10" s="1"/>
  <c r="O63" i="10" s="1"/>
  <c r="I102" i="10"/>
  <c r="J23" i="10"/>
  <c r="M23" i="10" s="1"/>
  <c r="O23" i="10" s="1"/>
  <c r="I110" i="10"/>
  <c r="J151" i="10"/>
  <c r="M151" i="10" s="1"/>
  <c r="O151" i="10" s="1"/>
  <c r="I150" i="10"/>
  <c r="I85" i="10"/>
  <c r="I149" i="10"/>
  <c r="I78" i="10"/>
  <c r="J86" i="10"/>
  <c r="M86" i="10" s="1"/>
  <c r="O86" i="10" s="1"/>
  <c r="J135" i="10"/>
  <c r="M135" i="10" s="1"/>
  <c r="O135" i="10" s="1"/>
  <c r="I158" i="10"/>
  <c r="I117" i="10"/>
  <c r="I94" i="10"/>
  <c r="I125" i="10"/>
  <c r="J118" i="10"/>
  <c r="M118" i="10" s="1"/>
  <c r="O118" i="10" s="1"/>
  <c r="I135" i="10"/>
  <c r="I31" i="10"/>
  <c r="J142" i="10"/>
  <c r="M142" i="10" s="1"/>
  <c r="O142" i="10" s="1"/>
  <c r="J96" i="10"/>
  <c r="M96" i="10" s="1"/>
  <c r="O96" i="10" s="1"/>
  <c r="I126" i="10"/>
  <c r="I87" i="10"/>
  <c r="I39" i="10"/>
  <c r="J53" i="10"/>
  <c r="J125" i="10"/>
  <c r="I70" i="10"/>
  <c r="I134" i="10"/>
  <c r="I136" i="10"/>
  <c r="J69" i="10"/>
  <c r="M69" i="10" s="1"/>
  <c r="O69" i="10" s="1"/>
  <c r="I29" i="10"/>
  <c r="I77" i="10"/>
  <c r="I88" i="10"/>
  <c r="I23" i="10"/>
  <c r="I37" i="10"/>
  <c r="I101" i="10"/>
  <c r="J31" i="10"/>
  <c r="M31" i="10" s="1"/>
  <c r="O31" i="10" s="1"/>
  <c r="I157" i="10"/>
  <c r="I38" i="10"/>
  <c r="I47" i="10"/>
  <c r="I120" i="10"/>
  <c r="J127" i="10"/>
  <c r="J136" i="10"/>
  <c r="J129" i="10"/>
  <c r="K129" i="10" s="1"/>
  <c r="J94" i="10"/>
  <c r="I62" i="10"/>
  <c r="I57" i="10"/>
  <c r="J61" i="10"/>
  <c r="J54" i="10"/>
  <c r="J110" i="10"/>
  <c r="J158" i="10"/>
  <c r="I121" i="10"/>
  <c r="J77" i="10"/>
  <c r="I24" i="10"/>
  <c r="K24" i="10" s="1"/>
  <c r="L24" i="10" s="1"/>
  <c r="I133" i="10"/>
  <c r="K133" i="10" s="1"/>
  <c r="L133" i="10" s="1"/>
  <c r="J34" i="10"/>
  <c r="I34" i="10"/>
  <c r="J98" i="10"/>
  <c r="I98" i="10"/>
  <c r="J27" i="10"/>
  <c r="I27" i="10"/>
  <c r="J91" i="10"/>
  <c r="I91" i="10"/>
  <c r="J155" i="10"/>
  <c r="I155" i="10"/>
  <c r="J52" i="10"/>
  <c r="I52" i="10"/>
  <c r="J116" i="10"/>
  <c r="I116" i="10"/>
  <c r="I104" i="10"/>
  <c r="J104" i="10"/>
  <c r="J145" i="10"/>
  <c r="I145" i="10"/>
  <c r="J70" i="10"/>
  <c r="I96" i="10"/>
  <c r="J65" i="10"/>
  <c r="I41" i="10"/>
  <c r="J109" i="10"/>
  <c r="J42" i="10"/>
  <c r="I42" i="10"/>
  <c r="J106" i="10"/>
  <c r="I106" i="10"/>
  <c r="J35" i="10"/>
  <c r="I35" i="10"/>
  <c r="J99" i="10"/>
  <c r="I99" i="10"/>
  <c r="I21" i="10"/>
  <c r="J21" i="10"/>
  <c r="I71" i="10"/>
  <c r="J60" i="10"/>
  <c r="I60" i="10"/>
  <c r="J124" i="10"/>
  <c r="I124" i="10"/>
  <c r="I112" i="10"/>
  <c r="J112" i="10"/>
  <c r="J17" i="10"/>
  <c r="I17" i="10"/>
  <c r="J56" i="10"/>
  <c r="K56" i="10" s="1"/>
  <c r="J149" i="10"/>
  <c r="J50" i="10"/>
  <c r="I50" i="10"/>
  <c r="J132" i="10"/>
  <c r="I132" i="10"/>
  <c r="J33" i="10"/>
  <c r="I33" i="10"/>
  <c r="I137" i="10"/>
  <c r="K137" i="10" s="1"/>
  <c r="L137" i="10" s="1"/>
  <c r="J58" i="10"/>
  <c r="I58" i="10"/>
  <c r="I144" i="10"/>
  <c r="J144" i="10"/>
  <c r="J72" i="10"/>
  <c r="K72" i="10" s="1"/>
  <c r="J111" i="10"/>
  <c r="J123" i="10"/>
  <c r="I123" i="10"/>
  <c r="J84" i="10"/>
  <c r="I84" i="10"/>
  <c r="J148" i="10"/>
  <c r="I148" i="10"/>
  <c r="I79" i="10"/>
  <c r="I40" i="10"/>
  <c r="J40" i="10"/>
  <c r="J81" i="10"/>
  <c r="I81" i="10"/>
  <c r="J22" i="10"/>
  <c r="J126" i="10"/>
  <c r="I55" i="10"/>
  <c r="I73" i="10"/>
  <c r="J85" i="10"/>
  <c r="J141" i="10"/>
  <c r="J29" i="10"/>
  <c r="J107" i="10"/>
  <c r="I107" i="10"/>
  <c r="J68" i="10"/>
  <c r="I68" i="10"/>
  <c r="I128" i="10"/>
  <c r="J128" i="10"/>
  <c r="J103" i="10"/>
  <c r="J115" i="10"/>
  <c r="I115" i="10"/>
  <c r="I32" i="10"/>
  <c r="J32" i="10"/>
  <c r="J130" i="10"/>
  <c r="I130" i="10"/>
  <c r="J59" i="10"/>
  <c r="I59" i="10"/>
  <c r="J74" i="10"/>
  <c r="I74" i="10"/>
  <c r="J138" i="10"/>
  <c r="I138" i="10"/>
  <c r="J67" i="10"/>
  <c r="I67" i="10"/>
  <c r="J131" i="10"/>
  <c r="I131" i="10"/>
  <c r="J28" i="10"/>
  <c r="I28" i="10"/>
  <c r="J92" i="10"/>
  <c r="I92" i="10"/>
  <c r="J156" i="10"/>
  <c r="I156" i="10"/>
  <c r="I93" i="10"/>
  <c r="J93" i="10"/>
  <c r="J134" i="10"/>
  <c r="M134" i="10" s="1"/>
  <c r="I95" i="10"/>
  <c r="K95" i="10" s="1"/>
  <c r="L95" i="10" s="1"/>
  <c r="I48" i="10"/>
  <c r="J48" i="10"/>
  <c r="J97" i="10"/>
  <c r="I97" i="10"/>
  <c r="J88" i="10"/>
  <c r="J152" i="10"/>
  <c r="J117" i="10"/>
  <c r="I153" i="10"/>
  <c r="J122" i="10"/>
  <c r="I122" i="10"/>
  <c r="J51" i="10"/>
  <c r="I51" i="10"/>
  <c r="J76" i="10"/>
  <c r="I76" i="10"/>
  <c r="J49" i="10"/>
  <c r="I49" i="10"/>
  <c r="J18" i="10"/>
  <c r="I18" i="10"/>
  <c r="J146" i="10"/>
  <c r="I146" i="10"/>
  <c r="J102" i="10"/>
  <c r="J75" i="10"/>
  <c r="I75" i="10"/>
  <c r="J139" i="10"/>
  <c r="I139" i="10"/>
  <c r="J36" i="10"/>
  <c r="I36" i="10"/>
  <c r="J100" i="10"/>
  <c r="I100" i="10"/>
  <c r="I143" i="10"/>
  <c r="I64" i="10"/>
  <c r="J64" i="10"/>
  <c r="J105" i="10"/>
  <c r="I105" i="10"/>
  <c r="J46" i="10"/>
  <c r="I25" i="10"/>
  <c r="I89" i="10"/>
  <c r="J37" i="10"/>
  <c r="J101" i="10"/>
  <c r="J157" i="10"/>
  <c r="J45" i="10"/>
  <c r="J114" i="10"/>
  <c r="I114" i="10"/>
  <c r="J43" i="10"/>
  <c r="I43" i="10"/>
  <c r="J140" i="10"/>
  <c r="I140" i="10"/>
  <c r="J66" i="10"/>
  <c r="I66" i="10"/>
  <c r="J82" i="10"/>
  <c r="I82" i="10"/>
  <c r="J26" i="10"/>
  <c r="I26" i="10"/>
  <c r="J90" i="10"/>
  <c r="I90" i="10"/>
  <c r="J154" i="10"/>
  <c r="I154" i="10"/>
  <c r="J19" i="10"/>
  <c r="I19" i="10"/>
  <c r="J83" i="10"/>
  <c r="I83" i="10"/>
  <c r="J147" i="10"/>
  <c r="I147" i="10"/>
  <c r="J44" i="10"/>
  <c r="I44" i="10"/>
  <c r="J108" i="10"/>
  <c r="I108" i="10"/>
  <c r="I80" i="10"/>
  <c r="J80" i="10"/>
  <c r="J113" i="10"/>
  <c r="I113" i="10"/>
  <c r="F37" i="18" l="1"/>
  <c r="H37" i="18" s="1"/>
  <c r="E56" i="18"/>
  <c r="F63" i="18"/>
  <c r="E85" i="18"/>
  <c r="E136" i="18"/>
  <c r="F136" i="18"/>
  <c r="F123" i="18"/>
  <c r="E123" i="18"/>
  <c r="F80" i="18"/>
  <c r="E80" i="18"/>
  <c r="I118" i="18"/>
  <c r="K118" i="18" s="1"/>
  <c r="H118" i="18"/>
  <c r="F139" i="18"/>
  <c r="E139" i="18"/>
  <c r="W33" i="16"/>
  <c r="Y33" i="16" s="1"/>
  <c r="C28" i="18"/>
  <c r="W148" i="16"/>
  <c r="Y148" i="16" s="1"/>
  <c r="C124" i="18"/>
  <c r="W67" i="16"/>
  <c r="Y67" i="16" s="1"/>
  <c r="C61" i="18"/>
  <c r="W47" i="16"/>
  <c r="Y47" i="16" s="1"/>
  <c r="C41" i="18"/>
  <c r="W59" i="16"/>
  <c r="Y59" i="16" s="1"/>
  <c r="C53" i="18"/>
  <c r="W42" i="16"/>
  <c r="Y42" i="16" s="1"/>
  <c r="C36" i="18"/>
  <c r="W84" i="16"/>
  <c r="Y84" i="16" s="1"/>
  <c r="C77" i="18"/>
  <c r="W159" i="16"/>
  <c r="Y159" i="16" s="1"/>
  <c r="C133" i="18"/>
  <c r="W60" i="16"/>
  <c r="Y60" i="16" s="1"/>
  <c r="C54" i="18"/>
  <c r="W169" i="16"/>
  <c r="Y169" i="16" s="1"/>
  <c r="C141" i="18"/>
  <c r="W107" i="16"/>
  <c r="Y107" i="16" s="1"/>
  <c r="C99" i="18"/>
  <c r="W78" i="16"/>
  <c r="Y78" i="16" s="1"/>
  <c r="C72" i="18"/>
  <c r="F110" i="18"/>
  <c r="E110" i="18"/>
  <c r="F18" i="18"/>
  <c r="E18" i="18"/>
  <c r="F84" i="18"/>
  <c r="E84" i="18"/>
  <c r="F86" i="18"/>
  <c r="E86" i="18"/>
  <c r="I56" i="18"/>
  <c r="K56" i="18" s="1"/>
  <c r="H56" i="18"/>
  <c r="I43" i="18"/>
  <c r="K43" i="18" s="1"/>
  <c r="H43" i="18"/>
  <c r="F132" i="18"/>
  <c r="E132" i="18"/>
  <c r="F142" i="18"/>
  <c r="E142" i="18"/>
  <c r="F40" i="18"/>
  <c r="E40" i="18"/>
  <c r="I105" i="18"/>
  <c r="K105" i="18" s="1"/>
  <c r="H105" i="18"/>
  <c r="F44" i="18"/>
  <c r="E44" i="18"/>
  <c r="F19" i="18"/>
  <c r="E19" i="18"/>
  <c r="I34" i="18"/>
  <c r="K34" i="18" s="1"/>
  <c r="H34" i="18"/>
  <c r="F74" i="18"/>
  <c r="E74" i="18"/>
  <c r="F95" i="18"/>
  <c r="E95" i="18"/>
  <c r="I70" i="18"/>
  <c r="K70" i="18" s="1"/>
  <c r="H70" i="18"/>
  <c r="E25" i="18"/>
  <c r="F25" i="18"/>
  <c r="F62" i="18"/>
  <c r="E62" i="18"/>
  <c r="F96" i="18"/>
  <c r="E96" i="18"/>
  <c r="E64" i="18"/>
  <c r="F64" i="18"/>
  <c r="I85" i="18"/>
  <c r="K85" i="18" s="1"/>
  <c r="H85" i="18"/>
  <c r="E24" i="18"/>
  <c r="F24" i="18"/>
  <c r="I59" i="18"/>
  <c r="K59" i="18" s="1"/>
  <c r="H59" i="18"/>
  <c r="F137" i="18"/>
  <c r="E137" i="18"/>
  <c r="I63" i="18"/>
  <c r="K63" i="18" s="1"/>
  <c r="H63" i="18"/>
  <c r="W32" i="16"/>
  <c r="Y32" i="16" s="1"/>
  <c r="C27" i="18"/>
  <c r="W39" i="16"/>
  <c r="Y39" i="16" s="1"/>
  <c r="C33" i="18"/>
  <c r="E91" i="18"/>
  <c r="F91" i="18"/>
  <c r="E109" i="18"/>
  <c r="F109" i="18"/>
  <c r="F17" i="18"/>
  <c r="E17" i="18"/>
  <c r="I38" i="18"/>
  <c r="K38" i="18" s="1"/>
  <c r="H38" i="18"/>
  <c r="F68" i="18"/>
  <c r="E68" i="18"/>
  <c r="E14" i="18"/>
  <c r="I115" i="18"/>
  <c r="K115" i="18" s="1"/>
  <c r="H115" i="18"/>
  <c r="F103" i="18"/>
  <c r="E103" i="18"/>
  <c r="F23" i="18"/>
  <c r="E23" i="18"/>
  <c r="F42" i="18"/>
  <c r="E42" i="18"/>
  <c r="E48" i="18"/>
  <c r="F48" i="18"/>
  <c r="E39" i="18"/>
  <c r="F39" i="18"/>
  <c r="I92" i="18"/>
  <c r="K92" i="18" s="1"/>
  <c r="H92" i="18"/>
  <c r="W26" i="16"/>
  <c r="Y26" i="16" s="1"/>
  <c r="C21" i="18"/>
  <c r="E106" i="18"/>
  <c r="F106" i="18"/>
  <c r="F58" i="18"/>
  <c r="E58" i="18"/>
  <c r="I98" i="18"/>
  <c r="K98" i="18" s="1"/>
  <c r="H98" i="18"/>
  <c r="I55" i="18"/>
  <c r="K55" i="18" s="1"/>
  <c r="H55" i="18"/>
  <c r="F73" i="18"/>
  <c r="E73" i="18"/>
  <c r="E88" i="18"/>
  <c r="F88" i="18"/>
  <c r="F114" i="18"/>
  <c r="E114" i="18"/>
  <c r="F50" i="18"/>
  <c r="E50" i="18"/>
  <c r="F71" i="18"/>
  <c r="E71" i="18"/>
  <c r="E75" i="18"/>
  <c r="F75" i="18"/>
  <c r="F32" i="18"/>
  <c r="E32" i="18"/>
  <c r="I37" i="18"/>
  <c r="K37" i="18" s="1"/>
  <c r="E51" i="18"/>
  <c r="F51" i="18"/>
  <c r="F112" i="18"/>
  <c r="E112" i="18"/>
  <c r="W21" i="16"/>
  <c r="Y21" i="16" s="1"/>
  <c r="C16" i="18"/>
  <c r="W18" i="16"/>
  <c r="Y18" i="16" s="1"/>
  <c r="C13" i="18"/>
  <c r="F13" i="18" s="1"/>
  <c r="I13" i="18" s="1"/>
  <c r="W160" i="16"/>
  <c r="Y160" i="16" s="1"/>
  <c r="C134" i="18"/>
  <c r="W41" i="16"/>
  <c r="Y41" i="16" s="1"/>
  <c r="C35" i="18"/>
  <c r="W98" i="16"/>
  <c r="Y98" i="16" s="1"/>
  <c r="C90" i="18"/>
  <c r="W120" i="16"/>
  <c r="Y120" i="16" s="1"/>
  <c r="C111" i="18"/>
  <c r="W52" i="16"/>
  <c r="Y52" i="16" s="1"/>
  <c r="C46" i="18"/>
  <c r="W149" i="16"/>
  <c r="Y149" i="16" s="1"/>
  <c r="C125" i="18"/>
  <c r="W66" i="16"/>
  <c r="Y66" i="16" s="1"/>
  <c r="C60" i="18"/>
  <c r="W141" i="16"/>
  <c r="Y141" i="16" s="1"/>
  <c r="C119" i="18"/>
  <c r="W150" i="16"/>
  <c r="Y150" i="16" s="1"/>
  <c r="C126" i="18"/>
  <c r="W139" i="16"/>
  <c r="Y139" i="16" s="1"/>
  <c r="C117" i="18"/>
  <c r="W138" i="16"/>
  <c r="Y138" i="16" s="1"/>
  <c r="C116" i="18"/>
  <c r="W144" i="16"/>
  <c r="Y144" i="16" s="1"/>
  <c r="C122" i="18"/>
  <c r="E94" i="18"/>
  <c r="F94" i="18"/>
  <c r="F30" i="18"/>
  <c r="E30" i="18"/>
  <c r="F20" i="18"/>
  <c r="E20" i="18"/>
  <c r="E81" i="18"/>
  <c r="F81" i="18"/>
  <c r="W20" i="16"/>
  <c r="Y20" i="16" s="1"/>
  <c r="C15" i="18"/>
  <c r="W37" i="16"/>
  <c r="Y37" i="16" s="1"/>
  <c r="C31" i="18"/>
  <c r="W116" i="16"/>
  <c r="Y116" i="16" s="1"/>
  <c r="C107" i="18"/>
  <c r="W83" i="16"/>
  <c r="Y83" i="16" s="1"/>
  <c r="C76" i="18"/>
  <c r="W152" i="16"/>
  <c r="Y152" i="16" s="1"/>
  <c r="C128" i="18"/>
  <c r="W101" i="16"/>
  <c r="Y101" i="16" s="1"/>
  <c r="C93" i="18"/>
  <c r="W168" i="16"/>
  <c r="Y168" i="16" s="1"/>
  <c r="C140" i="18"/>
  <c r="W95" i="16"/>
  <c r="Y95" i="16" s="1"/>
  <c r="C87" i="18"/>
  <c r="W151" i="16"/>
  <c r="Y151" i="16" s="1"/>
  <c r="C127" i="18"/>
  <c r="W156" i="16"/>
  <c r="Y156" i="16" s="1"/>
  <c r="C131" i="18"/>
  <c r="W165" i="16"/>
  <c r="Y165" i="16" s="1"/>
  <c r="C138" i="18"/>
  <c r="W91" i="16"/>
  <c r="Y91" i="16" s="1"/>
  <c r="C83" i="18"/>
  <c r="W122" i="16"/>
  <c r="Y122" i="16" s="1"/>
  <c r="C113" i="18"/>
  <c r="E22" i="18"/>
  <c r="F22" i="18"/>
  <c r="E12" i="18"/>
  <c r="F26" i="18"/>
  <c r="E26" i="18"/>
  <c r="F69" i="18"/>
  <c r="E69" i="18"/>
  <c r="E45" i="18"/>
  <c r="F45" i="18"/>
  <c r="F108" i="18"/>
  <c r="E108" i="18"/>
  <c r="I49" i="18"/>
  <c r="K49" i="18" s="1"/>
  <c r="H49" i="18"/>
  <c r="E97" i="18"/>
  <c r="F97" i="18"/>
  <c r="F47" i="18"/>
  <c r="E47" i="18"/>
  <c r="I100" i="18"/>
  <c r="K100" i="18" s="1"/>
  <c r="H100" i="18"/>
  <c r="K153" i="10"/>
  <c r="L153" i="10" s="1"/>
  <c r="K79" i="10"/>
  <c r="L79" i="10" s="1"/>
  <c r="K143" i="10"/>
  <c r="L143" i="10" s="1"/>
  <c r="K25" i="10"/>
  <c r="L25" i="10" s="1"/>
  <c r="K150" i="10"/>
  <c r="L150" i="10" s="1"/>
  <c r="K117" i="10"/>
  <c r="K120" i="10"/>
  <c r="L120" i="10" s="1"/>
  <c r="K73" i="10"/>
  <c r="L73" i="10" s="1"/>
  <c r="K39" i="10"/>
  <c r="L39" i="10" s="1"/>
  <c r="K41" i="10"/>
  <c r="L41" i="10" s="1"/>
  <c r="K89" i="10"/>
  <c r="L89" i="10" s="1"/>
  <c r="K46" i="10"/>
  <c r="L46" i="10" s="1"/>
  <c r="K38" i="10"/>
  <c r="L38" i="10" s="1"/>
  <c r="K87" i="10"/>
  <c r="L87" i="10" s="1"/>
  <c r="K16" i="10"/>
  <c r="L16" i="10" s="1"/>
  <c r="K71" i="10"/>
  <c r="L71" i="10" s="1"/>
  <c r="K102" i="10"/>
  <c r="L102" i="10" s="1"/>
  <c r="K55" i="10"/>
  <c r="L55" i="10" s="1"/>
  <c r="K62" i="10"/>
  <c r="L62" i="10" s="1"/>
  <c r="K47" i="10"/>
  <c r="L47" i="10" s="1"/>
  <c r="K53" i="10"/>
  <c r="L53" i="10" s="1"/>
  <c r="K57" i="10"/>
  <c r="L57" i="10" s="1"/>
  <c r="K30" i="10"/>
  <c r="L30" i="10" s="1"/>
  <c r="K121" i="10"/>
  <c r="L121" i="10" s="1"/>
  <c r="K29" i="10"/>
  <c r="K119" i="10"/>
  <c r="L119" i="10" s="1"/>
  <c r="K63" i="10"/>
  <c r="L63" i="10" s="1"/>
  <c r="K135" i="10"/>
  <c r="L135" i="10" s="1"/>
  <c r="K78" i="10"/>
  <c r="L78" i="10" s="1"/>
  <c r="M119" i="10"/>
  <c r="O119" i="10" s="1"/>
  <c r="K141" i="10"/>
  <c r="L141" i="10" s="1"/>
  <c r="K151" i="10"/>
  <c r="L151" i="10" s="1"/>
  <c r="K110" i="10"/>
  <c r="L110" i="10" s="1"/>
  <c r="K23" i="10"/>
  <c r="L23" i="10" s="1"/>
  <c r="K146" i="10"/>
  <c r="L146" i="10" s="1"/>
  <c r="K51" i="10"/>
  <c r="L51" i="10" s="1"/>
  <c r="K97" i="10"/>
  <c r="L97" i="10" s="1"/>
  <c r="K156" i="10"/>
  <c r="L156" i="10" s="1"/>
  <c r="K67" i="10"/>
  <c r="L67" i="10" s="1"/>
  <c r="K130" i="10"/>
  <c r="L130" i="10" s="1"/>
  <c r="K125" i="10"/>
  <c r="L125" i="10" s="1"/>
  <c r="K109" i="10"/>
  <c r="L109" i="10" s="1"/>
  <c r="K118" i="10"/>
  <c r="L118" i="10" s="1"/>
  <c r="K86" i="10"/>
  <c r="L86" i="10" s="1"/>
  <c r="K85" i="10"/>
  <c r="L85" i="10" s="1"/>
  <c r="K142" i="10"/>
  <c r="L142" i="10" s="1"/>
  <c r="K132" i="10"/>
  <c r="L132" i="10" s="1"/>
  <c r="K91" i="10"/>
  <c r="L91" i="10" s="1"/>
  <c r="K80" i="10"/>
  <c r="L80" i="10" s="1"/>
  <c r="K128" i="10"/>
  <c r="L128" i="10" s="1"/>
  <c r="K21" i="10"/>
  <c r="L21" i="10" s="1"/>
  <c r="K105" i="10"/>
  <c r="L105" i="10" s="1"/>
  <c r="K18" i="10"/>
  <c r="L18" i="10" s="1"/>
  <c r="K122" i="10"/>
  <c r="L122" i="10" s="1"/>
  <c r="K92" i="10"/>
  <c r="L92" i="10" s="1"/>
  <c r="K138" i="10"/>
  <c r="L138" i="10" s="1"/>
  <c r="K126" i="10"/>
  <c r="L126" i="10" s="1"/>
  <c r="K144" i="10"/>
  <c r="L144" i="10" s="1"/>
  <c r="K50" i="10"/>
  <c r="L50" i="10" s="1"/>
  <c r="K124" i="10"/>
  <c r="L124" i="10" s="1"/>
  <c r="K116" i="10"/>
  <c r="L116" i="10" s="1"/>
  <c r="K27" i="10"/>
  <c r="L27" i="10" s="1"/>
  <c r="K96" i="10"/>
  <c r="L96" i="10" s="1"/>
  <c r="M125" i="10"/>
  <c r="O125" i="10" s="1"/>
  <c r="K76" i="10"/>
  <c r="L76" i="10" s="1"/>
  <c r="K131" i="10"/>
  <c r="L131" i="10" s="1"/>
  <c r="K59" i="10"/>
  <c r="L59" i="10" s="1"/>
  <c r="K33" i="10"/>
  <c r="L33" i="10" s="1"/>
  <c r="K17" i="10"/>
  <c r="L17" i="10" s="1"/>
  <c r="K145" i="10"/>
  <c r="L145" i="10" s="1"/>
  <c r="K155" i="10"/>
  <c r="L155" i="10" s="1"/>
  <c r="K34" i="10"/>
  <c r="L34" i="10" s="1"/>
  <c r="M53" i="10"/>
  <c r="O53" i="10" s="1"/>
  <c r="K69" i="10"/>
  <c r="L69" i="10" s="1"/>
  <c r="K113" i="10"/>
  <c r="L113" i="10" s="1"/>
  <c r="K147" i="10"/>
  <c r="L147" i="10" s="1"/>
  <c r="K90" i="10"/>
  <c r="L90" i="10" s="1"/>
  <c r="K140" i="10"/>
  <c r="L140" i="10" s="1"/>
  <c r="K75" i="10"/>
  <c r="L75" i="10" s="1"/>
  <c r="K123" i="10"/>
  <c r="L123" i="10" s="1"/>
  <c r="K106" i="10"/>
  <c r="L106" i="10" s="1"/>
  <c r="K31" i="10"/>
  <c r="L31" i="10" s="1"/>
  <c r="M19" i="10"/>
  <c r="O19" i="10" s="1"/>
  <c r="M148" i="10"/>
  <c r="O148" i="10" s="1"/>
  <c r="M54" i="10"/>
  <c r="O54" i="10" s="1"/>
  <c r="K44" i="10"/>
  <c r="L44" i="10" s="1"/>
  <c r="K154" i="10"/>
  <c r="L154" i="10" s="1"/>
  <c r="K66" i="10"/>
  <c r="L66" i="10" s="1"/>
  <c r="M45" i="10"/>
  <c r="O45" i="10" s="1"/>
  <c r="M105" i="10"/>
  <c r="O105" i="10" s="1"/>
  <c r="K139" i="10"/>
  <c r="L139" i="10" s="1"/>
  <c r="M18" i="10"/>
  <c r="O18" i="10" s="1"/>
  <c r="M122" i="10"/>
  <c r="O122" i="10" s="1"/>
  <c r="K48" i="10"/>
  <c r="L48" i="10" s="1"/>
  <c r="M92" i="10"/>
  <c r="O92" i="10" s="1"/>
  <c r="M138" i="10"/>
  <c r="O138" i="10" s="1"/>
  <c r="K32" i="10"/>
  <c r="L32" i="10" s="1"/>
  <c r="K107" i="10"/>
  <c r="L107" i="10" s="1"/>
  <c r="M22" i="10"/>
  <c r="O22" i="10" s="1"/>
  <c r="K84" i="10"/>
  <c r="L84" i="10" s="1"/>
  <c r="K58" i="10"/>
  <c r="L58" i="10" s="1"/>
  <c r="M50" i="10"/>
  <c r="O50" i="10" s="1"/>
  <c r="M124" i="10"/>
  <c r="O124" i="10" s="1"/>
  <c r="K35" i="10"/>
  <c r="L35" i="10" s="1"/>
  <c r="M65" i="10"/>
  <c r="O65" i="10" s="1"/>
  <c r="M116" i="10"/>
  <c r="O116" i="10" s="1"/>
  <c r="M27" i="10"/>
  <c r="O27" i="10" s="1"/>
  <c r="M61" i="10"/>
  <c r="O61" i="10" s="1"/>
  <c r="K65" i="10"/>
  <c r="L65" i="10" s="1"/>
  <c r="M114" i="10"/>
  <c r="O114" i="10" s="1"/>
  <c r="M48" i="10"/>
  <c r="O48" i="10" s="1"/>
  <c r="M66" i="10"/>
  <c r="O66" i="10" s="1"/>
  <c r="M157" i="10"/>
  <c r="O157" i="10" s="1"/>
  <c r="M64" i="10"/>
  <c r="O64" i="10" s="1"/>
  <c r="M139" i="10"/>
  <c r="O139" i="10" s="1"/>
  <c r="K49" i="10"/>
  <c r="L49" i="10" s="1"/>
  <c r="K28" i="10"/>
  <c r="L28" i="10" s="1"/>
  <c r="K74" i="10"/>
  <c r="L74" i="10" s="1"/>
  <c r="K115" i="10"/>
  <c r="L115" i="10" s="1"/>
  <c r="M107" i="10"/>
  <c r="O107" i="10" s="1"/>
  <c r="K81" i="10"/>
  <c r="L81" i="10" s="1"/>
  <c r="M84" i="10"/>
  <c r="O84" i="10" s="1"/>
  <c r="M58" i="10"/>
  <c r="O58" i="10" s="1"/>
  <c r="M149" i="10"/>
  <c r="O149" i="10" s="1"/>
  <c r="K60" i="10"/>
  <c r="L60" i="10" s="1"/>
  <c r="M35" i="10"/>
  <c r="O35" i="10" s="1"/>
  <c r="K52" i="10"/>
  <c r="L52" i="10" s="1"/>
  <c r="K98" i="10"/>
  <c r="L98" i="10" s="1"/>
  <c r="K149" i="10"/>
  <c r="L149" i="10" s="1"/>
  <c r="M32" i="10"/>
  <c r="O32" i="10" s="1"/>
  <c r="M154" i="10"/>
  <c r="O154" i="10" s="1"/>
  <c r="M28" i="10"/>
  <c r="O28" i="10" s="1"/>
  <c r="M74" i="10"/>
  <c r="O74" i="10" s="1"/>
  <c r="M115" i="10"/>
  <c r="O115" i="10" s="1"/>
  <c r="M29" i="10"/>
  <c r="O29" i="10" s="1"/>
  <c r="L29" i="10"/>
  <c r="M81" i="10"/>
  <c r="O81" i="10" s="1"/>
  <c r="M56" i="10"/>
  <c r="O56" i="10" s="1"/>
  <c r="L56" i="10"/>
  <c r="M60" i="10"/>
  <c r="O60" i="10" s="1"/>
  <c r="M70" i="10"/>
  <c r="O70" i="10" s="1"/>
  <c r="M52" i="10"/>
  <c r="O52" i="10" s="1"/>
  <c r="M98" i="10"/>
  <c r="O98" i="10" s="1"/>
  <c r="M68" i="10"/>
  <c r="O68" i="10" s="1"/>
  <c r="M94" i="10"/>
  <c r="O94" i="10" s="1"/>
  <c r="K64" i="10"/>
  <c r="L64" i="10" s="1"/>
  <c r="M147" i="10"/>
  <c r="O147" i="10" s="1"/>
  <c r="M75" i="10"/>
  <c r="O75" i="10" s="1"/>
  <c r="M152" i="10"/>
  <c r="O152" i="10" s="1"/>
  <c r="M103" i="10"/>
  <c r="O103" i="10" s="1"/>
  <c r="M141" i="10"/>
  <c r="O141" i="10" s="1"/>
  <c r="M40" i="10"/>
  <c r="O40" i="10" s="1"/>
  <c r="M123" i="10"/>
  <c r="O123" i="10" s="1"/>
  <c r="M106" i="10"/>
  <c r="O106" i="10" s="1"/>
  <c r="M77" i="10"/>
  <c r="O77" i="10" s="1"/>
  <c r="M136" i="10"/>
  <c r="O136" i="10" s="1"/>
  <c r="K136" i="10"/>
  <c r="L136" i="10" s="1"/>
  <c r="K152" i="10"/>
  <c r="L152" i="10" s="1"/>
  <c r="M82" i="10"/>
  <c r="O82" i="10" s="1"/>
  <c r="M36" i="10"/>
  <c r="O36" i="10" s="1"/>
  <c r="M44" i="10"/>
  <c r="O44" i="10" s="1"/>
  <c r="M101" i="10"/>
  <c r="O101" i="10" s="1"/>
  <c r="M113" i="10"/>
  <c r="O113" i="10" s="1"/>
  <c r="M140" i="10"/>
  <c r="O140" i="10" s="1"/>
  <c r="M93" i="10"/>
  <c r="O93" i="10" s="1"/>
  <c r="M80" i="10"/>
  <c r="O80" i="10" s="1"/>
  <c r="K83" i="10"/>
  <c r="L83" i="10" s="1"/>
  <c r="K26" i="10"/>
  <c r="L26" i="10" s="1"/>
  <c r="K43" i="10"/>
  <c r="L43" i="10" s="1"/>
  <c r="K100" i="10"/>
  <c r="L100" i="10" s="1"/>
  <c r="M102" i="10"/>
  <c r="O102" i="10" s="1"/>
  <c r="M76" i="10"/>
  <c r="O76" i="10" s="1"/>
  <c r="M88" i="10"/>
  <c r="O88" i="10" s="1"/>
  <c r="K93" i="10"/>
  <c r="L93" i="10" s="1"/>
  <c r="M131" i="10"/>
  <c r="O131" i="10" s="1"/>
  <c r="M59" i="10"/>
  <c r="O59" i="10" s="1"/>
  <c r="M128" i="10"/>
  <c r="O128" i="10" s="1"/>
  <c r="M85" i="10"/>
  <c r="O85" i="10" s="1"/>
  <c r="K40" i="10"/>
  <c r="L40" i="10" s="1"/>
  <c r="M111" i="10"/>
  <c r="O111" i="10" s="1"/>
  <c r="M33" i="10"/>
  <c r="O33" i="10" s="1"/>
  <c r="M17" i="10"/>
  <c r="O17" i="10" s="1"/>
  <c r="M21" i="10"/>
  <c r="O21" i="10" s="1"/>
  <c r="K42" i="10"/>
  <c r="L42" i="10" s="1"/>
  <c r="M145" i="10"/>
  <c r="O145" i="10" s="1"/>
  <c r="M155" i="10"/>
  <c r="O155" i="10" s="1"/>
  <c r="M34" i="10"/>
  <c r="O34" i="10" s="1"/>
  <c r="M129" i="10"/>
  <c r="O129" i="10" s="1"/>
  <c r="L129" i="10"/>
  <c r="M127" i="10"/>
  <c r="O127" i="10" s="1"/>
  <c r="K77" i="10"/>
  <c r="L77" i="10" s="1"/>
  <c r="K127" i="10"/>
  <c r="L127" i="10" s="1"/>
  <c r="K111" i="10"/>
  <c r="L111" i="10" s="1"/>
  <c r="K61" i="10"/>
  <c r="L61" i="10" s="1"/>
  <c r="K45" i="10"/>
  <c r="L45" i="10" s="1"/>
  <c r="M99" i="10"/>
  <c r="O99" i="10" s="1"/>
  <c r="M117" i="10"/>
  <c r="O117" i="10" s="1"/>
  <c r="L117" i="10"/>
  <c r="M26" i="10"/>
  <c r="O26" i="10" s="1"/>
  <c r="M43" i="10"/>
  <c r="O43" i="10" s="1"/>
  <c r="M100" i="10"/>
  <c r="O100" i="10" s="1"/>
  <c r="M72" i="10"/>
  <c r="O72" i="10" s="1"/>
  <c r="L72" i="10"/>
  <c r="M112" i="10"/>
  <c r="O112" i="10" s="1"/>
  <c r="M42" i="10"/>
  <c r="O42" i="10" s="1"/>
  <c r="M104" i="10"/>
  <c r="O104" i="10" s="1"/>
  <c r="M158" i="10"/>
  <c r="O158" i="10" s="1"/>
  <c r="K103" i="10"/>
  <c r="L103" i="10" s="1"/>
  <c r="K134" i="10"/>
  <c r="L134" i="10" s="1"/>
  <c r="K54" i="10"/>
  <c r="L54" i="10" s="1"/>
  <c r="K101" i="10"/>
  <c r="L101" i="10" s="1"/>
  <c r="K157" i="10"/>
  <c r="L157" i="10" s="1"/>
  <c r="M108" i="10"/>
  <c r="O108" i="10" s="1"/>
  <c r="M126" i="10"/>
  <c r="O126" i="10" s="1"/>
  <c r="M49" i="10"/>
  <c r="O49" i="10" s="1"/>
  <c r="M90" i="10"/>
  <c r="O90" i="10" s="1"/>
  <c r="M37" i="10"/>
  <c r="O37" i="10" s="1"/>
  <c r="M83" i="10"/>
  <c r="O83" i="10" s="1"/>
  <c r="K108" i="10"/>
  <c r="L108" i="10" s="1"/>
  <c r="K19" i="10"/>
  <c r="L19" i="10" s="1"/>
  <c r="K82" i="10"/>
  <c r="L82" i="10" s="1"/>
  <c r="K114" i="10"/>
  <c r="L114" i="10" s="1"/>
  <c r="M46" i="10"/>
  <c r="O46" i="10" s="1"/>
  <c r="K36" i="10"/>
  <c r="L36" i="10" s="1"/>
  <c r="M146" i="10"/>
  <c r="O146" i="10" s="1"/>
  <c r="M51" i="10"/>
  <c r="O51" i="10" s="1"/>
  <c r="M97" i="10"/>
  <c r="O97" i="10" s="1"/>
  <c r="M156" i="10"/>
  <c r="O156" i="10" s="1"/>
  <c r="M67" i="10"/>
  <c r="O67" i="10" s="1"/>
  <c r="M130" i="10"/>
  <c r="O130" i="10" s="1"/>
  <c r="K68" i="10"/>
  <c r="L68" i="10" s="1"/>
  <c r="K148" i="10"/>
  <c r="L148" i="10" s="1"/>
  <c r="M144" i="10"/>
  <c r="O144" i="10" s="1"/>
  <c r="M132" i="10"/>
  <c r="O132" i="10" s="1"/>
  <c r="K112" i="10"/>
  <c r="L112" i="10" s="1"/>
  <c r="K99" i="10"/>
  <c r="L99" i="10" s="1"/>
  <c r="M109" i="10"/>
  <c r="O109" i="10" s="1"/>
  <c r="K104" i="10"/>
  <c r="L104" i="10" s="1"/>
  <c r="M91" i="10"/>
  <c r="O91" i="10" s="1"/>
  <c r="M110" i="10"/>
  <c r="O110" i="10" s="1"/>
  <c r="K22" i="10"/>
  <c r="L22" i="10" s="1"/>
  <c r="K88" i="10"/>
  <c r="L88" i="10" s="1"/>
  <c r="K70" i="10"/>
  <c r="L70" i="10" s="1"/>
  <c r="K158" i="10"/>
  <c r="L158" i="10" s="1"/>
  <c r="K37" i="10"/>
  <c r="L37" i="10" s="1"/>
  <c r="K94" i="10"/>
  <c r="L94" i="10" s="1"/>
  <c r="Y171" i="16" l="1"/>
  <c r="Y172" i="16" s="1"/>
  <c r="Y173" i="16" s="1"/>
  <c r="I30" i="18"/>
  <c r="K30" i="18" s="1"/>
  <c r="H30" i="18"/>
  <c r="F35" i="18"/>
  <c r="E35" i="18"/>
  <c r="I25" i="18"/>
  <c r="K25" i="18" s="1"/>
  <c r="H25" i="18"/>
  <c r="I40" i="18"/>
  <c r="K40" i="18" s="1"/>
  <c r="H40" i="18"/>
  <c r="F28" i="18"/>
  <c r="E28" i="18"/>
  <c r="E83" i="18"/>
  <c r="F83" i="18"/>
  <c r="F60" i="18"/>
  <c r="E60" i="18"/>
  <c r="F72" i="18"/>
  <c r="E72" i="18"/>
  <c r="F61" i="18"/>
  <c r="E61" i="18"/>
  <c r="I97" i="18"/>
  <c r="K97" i="18" s="1"/>
  <c r="H97" i="18"/>
  <c r="I26" i="18"/>
  <c r="K26" i="18" s="1"/>
  <c r="H26" i="18"/>
  <c r="F46" i="18"/>
  <c r="E46" i="18"/>
  <c r="E141" i="18"/>
  <c r="F141" i="18"/>
  <c r="H45" i="18"/>
  <c r="I45" i="18"/>
  <c r="K45" i="18" s="1"/>
  <c r="K12" i="18"/>
  <c r="H12" i="18"/>
  <c r="F93" i="18"/>
  <c r="E93" i="18"/>
  <c r="I81" i="18"/>
  <c r="K81" i="18" s="1"/>
  <c r="H81" i="18"/>
  <c r="I88" i="18"/>
  <c r="K88" i="18" s="1"/>
  <c r="H88" i="18"/>
  <c r="I74" i="18"/>
  <c r="K74" i="18" s="1"/>
  <c r="H74" i="18"/>
  <c r="I84" i="18"/>
  <c r="K84" i="18" s="1"/>
  <c r="H84" i="18"/>
  <c r="I80" i="18"/>
  <c r="K80" i="18" s="1"/>
  <c r="H80" i="18"/>
  <c r="I94" i="18"/>
  <c r="K94" i="18" s="1"/>
  <c r="H94" i="18"/>
  <c r="E111" i="18"/>
  <c r="F111" i="18"/>
  <c r="E21" i="18"/>
  <c r="F21" i="18"/>
  <c r="I48" i="18"/>
  <c r="K48" i="18" s="1"/>
  <c r="H48" i="18"/>
  <c r="I23" i="18"/>
  <c r="K23" i="18" s="1"/>
  <c r="H23" i="18"/>
  <c r="I96" i="18"/>
  <c r="K96" i="18" s="1"/>
  <c r="H96" i="18"/>
  <c r="I44" i="18"/>
  <c r="K44" i="18" s="1"/>
  <c r="H44" i="18"/>
  <c r="I142" i="18"/>
  <c r="K142" i="18" s="1"/>
  <c r="H142" i="18"/>
  <c r="F54" i="18"/>
  <c r="E54" i="18"/>
  <c r="E36" i="18"/>
  <c r="F36" i="18"/>
  <c r="I22" i="18"/>
  <c r="K22" i="18" s="1"/>
  <c r="H22" i="18"/>
  <c r="F138" i="18"/>
  <c r="E138" i="18"/>
  <c r="E87" i="18"/>
  <c r="F87" i="18"/>
  <c r="F128" i="18"/>
  <c r="E128" i="18"/>
  <c r="F31" i="18"/>
  <c r="E31" i="18"/>
  <c r="I112" i="18"/>
  <c r="K112" i="18" s="1"/>
  <c r="H112" i="18"/>
  <c r="I32" i="18"/>
  <c r="K32" i="18" s="1"/>
  <c r="H32" i="18"/>
  <c r="I50" i="18"/>
  <c r="K50" i="18" s="1"/>
  <c r="H50" i="18"/>
  <c r="K14" i="18"/>
  <c r="H14" i="18"/>
  <c r="E33" i="18"/>
  <c r="F33" i="18"/>
  <c r="I139" i="18"/>
  <c r="K139" i="18" s="1"/>
  <c r="H139" i="18"/>
  <c r="I123" i="18"/>
  <c r="K123" i="18" s="1"/>
  <c r="H123" i="18"/>
  <c r="F119" i="18"/>
  <c r="E119" i="18"/>
  <c r="F77" i="18"/>
  <c r="E77" i="18"/>
  <c r="F127" i="18"/>
  <c r="E127" i="18"/>
  <c r="E117" i="18"/>
  <c r="F117" i="18"/>
  <c r="F122" i="18"/>
  <c r="E122" i="18"/>
  <c r="E125" i="18"/>
  <c r="F125" i="18"/>
  <c r="F90" i="18"/>
  <c r="E90" i="18"/>
  <c r="E13" i="18"/>
  <c r="I51" i="18"/>
  <c r="K51" i="18" s="1"/>
  <c r="H51" i="18"/>
  <c r="I75" i="18"/>
  <c r="K75" i="18" s="1"/>
  <c r="H75" i="18"/>
  <c r="I73" i="18"/>
  <c r="K73" i="18" s="1"/>
  <c r="H73" i="18"/>
  <c r="I103" i="18"/>
  <c r="K103" i="18" s="1"/>
  <c r="H103" i="18"/>
  <c r="I17" i="18"/>
  <c r="K17" i="18" s="1"/>
  <c r="H17" i="18"/>
  <c r="I137" i="18"/>
  <c r="K137" i="18" s="1"/>
  <c r="H137" i="18"/>
  <c r="I132" i="18"/>
  <c r="K132" i="18" s="1"/>
  <c r="H132" i="18"/>
  <c r="I18" i="18"/>
  <c r="K18" i="18" s="1"/>
  <c r="H18" i="18"/>
  <c r="E99" i="18"/>
  <c r="F99" i="18"/>
  <c r="F133" i="18"/>
  <c r="E133" i="18"/>
  <c r="F53" i="18"/>
  <c r="E53" i="18"/>
  <c r="F124" i="18"/>
  <c r="E124" i="18"/>
  <c r="I136" i="18"/>
  <c r="K136" i="18" s="1"/>
  <c r="H136" i="18"/>
  <c r="F116" i="18"/>
  <c r="E116" i="18"/>
  <c r="F16" i="18"/>
  <c r="E16" i="18"/>
  <c r="I106" i="18"/>
  <c r="K106" i="18" s="1"/>
  <c r="H106" i="18"/>
  <c r="I39" i="18"/>
  <c r="K39" i="18" s="1"/>
  <c r="H39" i="18"/>
  <c r="I68" i="18"/>
  <c r="K68" i="18" s="1"/>
  <c r="H68" i="18"/>
  <c r="F41" i="18"/>
  <c r="E41" i="18"/>
  <c r="F107" i="18"/>
  <c r="E107" i="18"/>
  <c r="I71" i="18"/>
  <c r="K71" i="18" s="1"/>
  <c r="H71" i="18"/>
  <c r="I91" i="18"/>
  <c r="K91" i="18" s="1"/>
  <c r="H91" i="18"/>
  <c r="I24" i="18"/>
  <c r="K24" i="18" s="1"/>
  <c r="H24" i="18"/>
  <c r="I110" i="18"/>
  <c r="K110" i="18" s="1"/>
  <c r="H110" i="18"/>
  <c r="F134" i="18"/>
  <c r="E134" i="18"/>
  <c r="I69" i="18"/>
  <c r="K69" i="18" s="1"/>
  <c r="H69" i="18"/>
  <c r="I20" i="18"/>
  <c r="K20" i="18" s="1"/>
  <c r="H20" i="18"/>
  <c r="F126" i="18"/>
  <c r="E126" i="18"/>
  <c r="I47" i="18"/>
  <c r="K47" i="18" s="1"/>
  <c r="H47" i="18"/>
  <c r="I108" i="18"/>
  <c r="K108" i="18" s="1"/>
  <c r="H108" i="18"/>
  <c r="E113" i="18"/>
  <c r="F113" i="18"/>
  <c r="F131" i="18"/>
  <c r="E131" i="18"/>
  <c r="F140" i="18"/>
  <c r="E140" i="18"/>
  <c r="E76" i="18"/>
  <c r="F76" i="18"/>
  <c r="E15" i="18"/>
  <c r="F15" i="18"/>
  <c r="I114" i="18"/>
  <c r="K114" i="18" s="1"/>
  <c r="H114" i="18"/>
  <c r="I58" i="18"/>
  <c r="K58" i="18" s="1"/>
  <c r="H58" i="18"/>
  <c r="I42" i="18"/>
  <c r="K42" i="18" s="1"/>
  <c r="H42" i="18"/>
  <c r="I109" i="18"/>
  <c r="K109" i="18" s="1"/>
  <c r="H109" i="18"/>
  <c r="F27" i="18"/>
  <c r="E27" i="18"/>
  <c r="I64" i="18"/>
  <c r="K64" i="18" s="1"/>
  <c r="H64" i="18"/>
  <c r="I62" i="18"/>
  <c r="K62" i="18" s="1"/>
  <c r="H62" i="18"/>
  <c r="I95" i="18"/>
  <c r="K95" i="18" s="1"/>
  <c r="H95" i="18"/>
  <c r="I19" i="18"/>
  <c r="K19" i="18" s="1"/>
  <c r="H19" i="18"/>
  <c r="I86" i="18"/>
  <c r="K86" i="18" s="1"/>
  <c r="H86" i="18"/>
  <c r="H20" i="10"/>
  <c r="G20" i="10"/>
  <c r="Y174" i="16" l="1"/>
  <c r="Y176" i="16" s="1"/>
  <c r="E143" i="18"/>
  <c r="I126" i="18"/>
  <c r="K126" i="18" s="1"/>
  <c r="H126" i="18"/>
  <c r="I117" i="18"/>
  <c r="K117" i="18" s="1"/>
  <c r="H117" i="18"/>
  <c r="I31" i="18"/>
  <c r="K31" i="18" s="1"/>
  <c r="H31" i="18"/>
  <c r="I141" i="18"/>
  <c r="K141" i="18" s="1"/>
  <c r="H141" i="18"/>
  <c r="I72" i="18"/>
  <c r="K72" i="18" s="1"/>
  <c r="H72" i="18"/>
  <c r="I125" i="18"/>
  <c r="K125" i="18" s="1"/>
  <c r="H125" i="18"/>
  <c r="I119" i="18"/>
  <c r="K119" i="18" s="1"/>
  <c r="H119" i="18"/>
  <c r="I54" i="18"/>
  <c r="K54" i="18" s="1"/>
  <c r="H54" i="18"/>
  <c r="I21" i="18"/>
  <c r="K21" i="18" s="1"/>
  <c r="H21" i="18"/>
  <c r="I93" i="18"/>
  <c r="K93" i="18" s="1"/>
  <c r="H93" i="18"/>
  <c r="I90" i="18"/>
  <c r="K90" i="18" s="1"/>
  <c r="H90" i="18"/>
  <c r="I41" i="18"/>
  <c r="K41" i="18" s="1"/>
  <c r="H41" i="18"/>
  <c r="I33" i="18"/>
  <c r="K33" i="18" s="1"/>
  <c r="H33" i="18"/>
  <c r="I140" i="18"/>
  <c r="K140" i="18" s="1"/>
  <c r="H140" i="18"/>
  <c r="I15" i="18"/>
  <c r="K15" i="18" s="1"/>
  <c r="H15" i="18"/>
  <c r="I16" i="18"/>
  <c r="K16" i="18" s="1"/>
  <c r="H16" i="18"/>
  <c r="I124" i="18"/>
  <c r="K124" i="18" s="1"/>
  <c r="H124" i="18"/>
  <c r="I99" i="18"/>
  <c r="K99" i="18" s="1"/>
  <c r="H99" i="18"/>
  <c r="K13" i="18"/>
  <c r="H13" i="18"/>
  <c r="I127" i="18"/>
  <c r="K127" i="18" s="1"/>
  <c r="H127" i="18"/>
  <c r="I128" i="18"/>
  <c r="K128" i="18" s="1"/>
  <c r="H128" i="18"/>
  <c r="I28" i="18"/>
  <c r="K28" i="18" s="1"/>
  <c r="H28" i="18"/>
  <c r="I35" i="18"/>
  <c r="K35" i="18" s="1"/>
  <c r="H35" i="18"/>
  <c r="I77" i="18"/>
  <c r="K77" i="18" s="1"/>
  <c r="H77" i="18"/>
  <c r="I83" i="18"/>
  <c r="K83" i="18" s="1"/>
  <c r="H83" i="18"/>
  <c r="I134" i="18"/>
  <c r="K134" i="18" s="1"/>
  <c r="H134" i="18"/>
  <c r="I131" i="18"/>
  <c r="K131" i="18" s="1"/>
  <c r="H131" i="18"/>
  <c r="I87" i="18"/>
  <c r="K87" i="18" s="1"/>
  <c r="H87" i="18"/>
  <c r="I111" i="18"/>
  <c r="K111" i="18" s="1"/>
  <c r="H111" i="18"/>
  <c r="I46" i="18"/>
  <c r="K46" i="18" s="1"/>
  <c r="H46" i="18"/>
  <c r="I61" i="18"/>
  <c r="K61" i="18" s="1"/>
  <c r="H61" i="18"/>
  <c r="I60" i="18"/>
  <c r="K60" i="18" s="1"/>
  <c r="H60" i="18"/>
  <c r="I27" i="18"/>
  <c r="K27" i="18" s="1"/>
  <c r="H27" i="18"/>
  <c r="I133" i="18"/>
  <c r="K133" i="18" s="1"/>
  <c r="H133" i="18"/>
  <c r="I138" i="18"/>
  <c r="K138" i="18" s="1"/>
  <c r="H138" i="18"/>
  <c r="I76" i="18"/>
  <c r="K76" i="18" s="1"/>
  <c r="H76" i="18"/>
  <c r="I113" i="18"/>
  <c r="K113" i="18" s="1"/>
  <c r="H113" i="18"/>
  <c r="I107" i="18"/>
  <c r="K107" i="18" s="1"/>
  <c r="H107" i="18"/>
  <c r="I116" i="18"/>
  <c r="K116" i="18" s="1"/>
  <c r="H116" i="18"/>
  <c r="I53" i="18"/>
  <c r="K53" i="18" s="1"/>
  <c r="H53" i="18"/>
  <c r="I122" i="18"/>
  <c r="K122" i="18" s="1"/>
  <c r="H122" i="18"/>
  <c r="I36" i="18"/>
  <c r="K36" i="18" s="1"/>
  <c r="H36" i="18"/>
  <c r="J20" i="10"/>
  <c r="M20" i="10" s="1"/>
  <c r="O20" i="10" s="1"/>
  <c r="O159" i="10" s="1"/>
  <c r="I20" i="10"/>
  <c r="E145" i="18" l="1"/>
  <c r="E146" i="18" s="1"/>
  <c r="E147" i="18" s="1"/>
  <c r="H143" i="18"/>
  <c r="K143" i="18"/>
  <c r="K145" i="18" s="1"/>
  <c r="K20" i="10"/>
  <c r="L20" i="10" s="1"/>
  <c r="O160" i="10"/>
  <c r="O161" i="10" s="1"/>
  <c r="E149" i="18" l="1"/>
  <c r="E150" i="18" s="1"/>
  <c r="H145" i="18"/>
  <c r="H146" i="18" s="1"/>
  <c r="H147" i="18" s="1"/>
  <c r="K146" i="18"/>
  <c r="O162" i="10"/>
  <c r="H149" i="18" l="1"/>
  <c r="H150" i="18" s="1"/>
  <c r="K147" i="18"/>
  <c r="K149" i="18" s="1"/>
  <c r="M149" i="18" l="1"/>
  <c r="Q154" i="18" s="1"/>
  <c r="K150" i="18"/>
  <c r="Q155" i="18" l="1"/>
  <c r="N149" i="18"/>
  <c r="Q156" i="18"/>
  <c r="P155" i="18"/>
  <c r="P156" i="18"/>
  <c r="P157" i="18"/>
  <c r="S158" i="18" l="1"/>
  <c r="S154" i="18"/>
  <c r="Q157" i="18"/>
  <c r="P158" i="18"/>
  <c r="Q158" i="18"/>
  <c r="S156" i="18" l="1"/>
  <c r="T156" i="18" s="1"/>
  <c r="S157" i="18"/>
  <c r="T157" i="18" s="1"/>
  <c r="S155" i="18"/>
  <c r="R155" i="18"/>
  <c r="R157" i="18"/>
  <c r="R156" i="18"/>
  <c r="T155" i="18" l="1"/>
  <c r="T158" i="18" s="1"/>
  <c r="R158" i="18"/>
</calcChain>
</file>

<file path=xl/sharedStrings.xml><?xml version="1.0" encoding="utf-8"?>
<sst xmlns="http://schemas.openxmlformats.org/spreadsheetml/2006/main" count="2069" uniqueCount="861">
  <si>
    <t>Jardineria mt2</t>
  </si>
  <si>
    <t>Jabón para loza 1 (Compra)</t>
  </si>
  <si>
    <t>Jabón abrasivo (Compra)</t>
  </si>
  <si>
    <t>Jabón de dispensador para manos 2 (Compra)</t>
  </si>
  <si>
    <t>Limpiador multiusos 1 (Compra)</t>
  </si>
  <si>
    <t>Líquido desengrasante (Compra)</t>
  </si>
  <si>
    <t>Pastilla desinfectante para sanitario (Compra)</t>
  </si>
  <si>
    <t>Líquido para limpiar vidrios 1 (Compra)</t>
  </si>
  <si>
    <t>Blanqueador o hipoclorito 1 (Compra)</t>
  </si>
  <si>
    <t>Creolina 2 (Compra)</t>
  </si>
  <si>
    <t>Cera polimérica (Compra)</t>
  </si>
  <si>
    <t>Sellante para pisos (Compra)</t>
  </si>
  <si>
    <t>Mantenedor de pisos (Compra)</t>
  </si>
  <si>
    <t>Removedor de cera (Compra)</t>
  </si>
  <si>
    <t>Jabón neutro para pisos 1 (Compra)</t>
  </si>
  <si>
    <t>Varsol ecológico 2 (Compra)</t>
  </si>
  <si>
    <t>Ambientador 1 (Compra)</t>
  </si>
  <si>
    <t>Ambientador 2 (Compra)</t>
  </si>
  <si>
    <t>Insecticida 1 (Compra)</t>
  </si>
  <si>
    <t>Insecticida 2 (Compra)</t>
  </si>
  <si>
    <t>Limpiones 1 (Compra)</t>
  </si>
  <si>
    <t>Bayetilla 1 (Compra)</t>
  </si>
  <si>
    <t>Bayetilla 2 (Compra)</t>
  </si>
  <si>
    <t>Paño absorbente multiusos 1 (Compra)</t>
  </si>
  <si>
    <t>Esponjilla 1 (Compra)</t>
  </si>
  <si>
    <t>Esponjilla 2 (Compra)</t>
  </si>
  <si>
    <t>Esponjilla 3 (Compra)</t>
  </si>
  <si>
    <t>Esponjilla 4 (Compra)</t>
  </si>
  <si>
    <t>Esponjilla 5 (Compra)</t>
  </si>
  <si>
    <t>Escoba 2 (Compra)</t>
  </si>
  <si>
    <t>Escoba 3 (Compra)</t>
  </si>
  <si>
    <t>Escoba 4 (Compra)</t>
  </si>
  <si>
    <t>Mango metálico escoba 1 (Compra)</t>
  </si>
  <si>
    <t>Cepillos 2 (Compra)</t>
  </si>
  <si>
    <t>Cepillos 3 (Compra)</t>
  </si>
  <si>
    <t>Trapero 3 (Compra)</t>
  </si>
  <si>
    <t>Mango metálico trapero (Compra)</t>
  </si>
  <si>
    <t>Cepillo para sanitario (churrusco) (Compra)</t>
  </si>
  <si>
    <t>Pads 1 (Compra)</t>
  </si>
  <si>
    <t>Pads 2 (Compra)</t>
  </si>
  <si>
    <t>Boneth 2 (Compra)</t>
  </si>
  <si>
    <t>Bolsas plásticas 1 (Compra)</t>
  </si>
  <si>
    <t>Bolsas plásticas 15 (Compra)</t>
  </si>
  <si>
    <t>Bolsas plásticas 16 (Compra)</t>
  </si>
  <si>
    <t>Bolsas plásticas 17 (Compra)</t>
  </si>
  <si>
    <t>Bolsas plásticas 18 (Compra)</t>
  </si>
  <si>
    <t>Bolsas plásticas 21 (Compra)</t>
  </si>
  <si>
    <t>Bolsas plásticas 22 (Compra)</t>
  </si>
  <si>
    <t>Bolsas plásticas 23 (Compra)</t>
  </si>
  <si>
    <t>Guantes 1 (Compra)</t>
  </si>
  <si>
    <t>Guantes 2 (Compra)</t>
  </si>
  <si>
    <t>Guantes 3 (Compra)</t>
  </si>
  <si>
    <t>Guantes 7 (Compra)</t>
  </si>
  <si>
    <t>Guantes 9 (Compra)</t>
  </si>
  <si>
    <t>Papel higiénico 1 (Compra)</t>
  </si>
  <si>
    <t>Papel higiénico 3 (Compra)</t>
  </si>
  <si>
    <t>Toallas para manos 6 (Compra)</t>
  </si>
  <si>
    <t>Toallas para manos 7 (Compra)</t>
  </si>
  <si>
    <t>Pañuelos (Compra)</t>
  </si>
  <si>
    <t>Vasos biodegradables 3 (Compra)</t>
  </si>
  <si>
    <t>Mezclador 1 (Compra)</t>
  </si>
  <si>
    <t>Servilleta papel (Compra)</t>
  </si>
  <si>
    <t>Filtro para greca 1 (Compra)</t>
  </si>
  <si>
    <t>Filtro para greca 2 (Compra)</t>
  </si>
  <si>
    <t>Termo para café 2 (Compra)</t>
  </si>
  <si>
    <t>Café 1 (Compra)</t>
  </si>
  <si>
    <t>Crema para café (Compra)</t>
  </si>
  <si>
    <t>Azúcar 1 (Compra)</t>
  </si>
  <si>
    <t>Azúcar 3 (Compra)</t>
  </si>
  <si>
    <t>Aromática (Compra)</t>
  </si>
  <si>
    <t>Infusión frutal (Compra)</t>
  </si>
  <si>
    <t>Agua potable 4 (Compra)</t>
  </si>
  <si>
    <t>Brillador 1 (Compra)</t>
  </si>
  <si>
    <t>Brillador 2 (Compra)</t>
  </si>
  <si>
    <t>Repuestos brillador 1 (Compra)</t>
  </si>
  <si>
    <t>Repuestos brillador 2 (Compra)</t>
  </si>
  <si>
    <t>Destapador para sanitario (chupa) (Compra)</t>
  </si>
  <si>
    <t>Rastrillo 2 (Compra)</t>
  </si>
  <si>
    <t>Recogedor de basura 1 (Compra)</t>
  </si>
  <si>
    <t>Atomizadores (Compra)</t>
  </si>
  <si>
    <t>Terno para café (Compra)</t>
  </si>
  <si>
    <t>Operario de aseo y cafetería</t>
  </si>
  <si>
    <t>Jardinero</t>
  </si>
  <si>
    <t>Coordinador de tiempo completo</t>
  </si>
  <si>
    <t>Operario de mantenimiento</t>
  </si>
  <si>
    <t>CONSTANCIA DE ESTUDIO DE MERCADO SECRETARIA GENERAL DE LA ALCALDIA MAYOR DE BOGOTA D.C</t>
  </si>
  <si>
    <t>Fecha de elaboración</t>
  </si>
  <si>
    <t>Objeto:</t>
  </si>
  <si>
    <t>Para tal efecto, se le dio a conocer al mercado,  las especificaciones técnicas de lo requerido para el presente proceso, y se hizo la consulta a través de:</t>
  </si>
  <si>
    <t>MEDIO</t>
  </si>
  <si>
    <t>CANTIDAD</t>
  </si>
  <si>
    <t>Archivos de la entidad</t>
  </si>
  <si>
    <t>ANALISIS METODO TUNEL CON DESVIACION ESTANDAR</t>
  </si>
  <si>
    <t>CALCULO PRESUPUESTO ESTIMADO DEL PROCESO</t>
  </si>
  <si>
    <t>PROMEDIO SIMPLE</t>
  </si>
  <si>
    <t>DESVIACION ESTANDAR</t>
  </si>
  <si>
    <t>VALOR TOTAL IVA INCLUIDO</t>
  </si>
  <si>
    <t xml:space="preserve">CANTIDAD ESTIMADA </t>
  </si>
  <si>
    <t>Bien</t>
  </si>
  <si>
    <t>Jabón para loza 3 (Compra)</t>
  </si>
  <si>
    <t>Jabón en barra azul (Compra)</t>
  </si>
  <si>
    <t>Jabón de tocador 2 (Compra)</t>
  </si>
  <si>
    <t>Limpiador desinfectante para pisos (Compra)</t>
  </si>
  <si>
    <t>Champú para alfombras y tapizados 2 (Compra)</t>
  </si>
  <si>
    <t>Líquido cubre rasguños para madera (Compra)</t>
  </si>
  <si>
    <t>Brillametal en crema (Compra)</t>
  </si>
  <si>
    <t>Toalla en tela blanca para pisos por metro (repuesto de haraganes) (Compra)</t>
  </si>
  <si>
    <t>Vasos biodegradables 1 (Compra)</t>
  </si>
  <si>
    <t>Churrusco para tubos de greca (Compra)</t>
  </si>
  <si>
    <t>Aromática de panela (Compra)</t>
  </si>
  <si>
    <t>Cepillo para paredes y techos (Compra)</t>
  </si>
  <si>
    <t>Plumero o limpia polvo (Compra)</t>
  </si>
  <si>
    <t>Vasos  2 (Compra)</t>
  </si>
  <si>
    <t>Cuchara  (Compra)</t>
  </si>
  <si>
    <t>Tenedor  (Compra)</t>
  </si>
  <si>
    <t>Cuchillo  (Compra)</t>
  </si>
  <si>
    <t>Cuchara pequeña  (Compra)</t>
  </si>
  <si>
    <t>Platos  1 (Compra)</t>
  </si>
  <si>
    <t>Platos  2 (Compra)</t>
  </si>
  <si>
    <t>Platos  3 (Compra)</t>
  </si>
  <si>
    <t>Platos  4 (Compra)</t>
  </si>
  <si>
    <t>Platos  5 (Compra)</t>
  </si>
  <si>
    <t>Vajilla  2 (Compra)</t>
  </si>
  <si>
    <t>Jarra  (Compra)</t>
  </si>
  <si>
    <t>Combustible para Cortadora de césped, sopladora de hojas y guadañas (Compra)</t>
  </si>
  <si>
    <t>Haraganes 2  (Compra)</t>
  </si>
  <si>
    <t>Haraganes 4  (Compra)</t>
  </si>
  <si>
    <t>Balde (Arrendamiento)</t>
  </si>
  <si>
    <t>Balde (Compra)</t>
  </si>
  <si>
    <t>Terno para café  (Compra)</t>
  </si>
  <si>
    <t>Bandeja 2 (Arrendamiento)</t>
  </si>
  <si>
    <t>Olleta (Arrendamiento)</t>
  </si>
  <si>
    <t>Olla 1 (Compra)</t>
  </si>
  <si>
    <t>Olla 2 (Compra)</t>
  </si>
  <si>
    <t>Soporte para Botellón de agua (Compra)</t>
  </si>
  <si>
    <t>Carro exprimidor de trapero 2 (Arrendamiento)</t>
  </si>
  <si>
    <t>Carro de bebidas (Arrendamiento)</t>
  </si>
  <si>
    <t>Escalera 2 (Arrendamiento)</t>
  </si>
  <si>
    <t>Escalera de tipo industrial (Arrendamiento)</t>
  </si>
  <si>
    <t>Mangueras 3 (Compra)</t>
  </si>
  <si>
    <t>Señales peatonales de prevención y atención 3 (Compra)</t>
  </si>
  <si>
    <t>Dispensador para ambientador (Compra)</t>
  </si>
  <si>
    <t>Dispensador goteo por gravedad y recarga (Compra)</t>
  </si>
  <si>
    <t>Greca para tintos 2 (Arrendamiento)</t>
  </si>
  <si>
    <t>Greca para tintos 3 (Arrendamiento)</t>
  </si>
  <si>
    <t>Horno microondas de tipo industrial (Arrendamiento)</t>
  </si>
  <si>
    <t>Estufa 1 (Arrendamiento)</t>
  </si>
  <si>
    <t>Extensión eléctrica 2 (Compra)</t>
  </si>
  <si>
    <t>Aspiradora 1 (Arrendamiento)</t>
  </si>
  <si>
    <t>Aspiradora 2 (Arrendamiento)</t>
  </si>
  <si>
    <t>Lavabrilladora de pisos 1 (Arrendamiento)</t>
  </si>
  <si>
    <t>Brilladora de alta revolución (Arrendamiento)</t>
  </si>
  <si>
    <t>Lavadora de alfombras y tapetes 1 (Arrendamiento)</t>
  </si>
  <si>
    <t>Hidrolavadora Industrial (Arrendamiento)</t>
  </si>
  <si>
    <t>Sopladora de hojas (Arrendamiento)</t>
  </si>
  <si>
    <t>Cortadora de cesped  (Arrendamiento)</t>
  </si>
  <si>
    <t>Guadañas (Arrendamiento)</t>
  </si>
  <si>
    <t>PRECIO INDEXADO</t>
  </si>
  <si>
    <t>Diciembre</t>
  </si>
  <si>
    <t>Noviembre</t>
  </si>
  <si>
    <t>Octubre</t>
  </si>
  <si>
    <t>Septiembre</t>
  </si>
  <si>
    <t>Agosto</t>
  </si>
  <si>
    <t>Julio</t>
  </si>
  <si>
    <t>Junio</t>
  </si>
  <si>
    <t>Mayo</t>
  </si>
  <si>
    <t>Abril</t>
  </si>
  <si>
    <t>Marzo</t>
  </si>
  <si>
    <t>Febrero</t>
  </si>
  <si>
    <t>Enero</t>
  </si>
  <si>
    <t>Mes</t>
  </si>
  <si>
    <t>Base Diciembre de 2018 = 100,00</t>
  </si>
  <si>
    <t>PRECIO UNITARIO CTO 228/2024</t>
  </si>
  <si>
    <t>PRECIO UNITARIO CTO 1238/2024</t>
  </si>
  <si>
    <t>PRECIO UNITARIO TECHO</t>
  </si>
  <si>
    <t>TOTAL BRUTO</t>
  </si>
  <si>
    <t>AIU</t>
  </si>
  <si>
    <t>IVA AIU</t>
  </si>
  <si>
    <t>TOTAL+AIU</t>
  </si>
  <si>
    <t xml:space="preserve">Adquirir el servicio integral de aseo y cafetería mediante el acuerdo marco de precios vigente, incluido el suministro de insumos, máquinas, equipos y jardinería para la Manzana Liévano de la Alcaldía Mayor de Bogotá D.C. y las diferentes sedes que determine la Secretaría General. </t>
  </si>
  <si>
    <t>Historico de contratos ejecutados - Servicio de aseo y cafeteria</t>
  </si>
  <si>
    <t>VALOR MAXIMO ACEPTABLE</t>
  </si>
  <si>
    <t>VALOR MINIMO ACEPTABLE</t>
  </si>
  <si>
    <t>Colombia, Indice de Precios al Consumidor (IPC)</t>
  </si>
  <si>
    <t>Variaciones porcentuales
2003 - 2025</t>
  </si>
  <si>
    <t>En año corrido</t>
  </si>
  <si>
    <r>
      <rPr>
        <b/>
        <sz val="8"/>
        <rFont val="Segoe UI"/>
        <family val="2"/>
        <charset val="204"/>
      </rPr>
      <t>Fuente:</t>
    </r>
    <r>
      <rPr>
        <sz val="8"/>
        <rFont val="Segoe UI"/>
        <family val="2"/>
        <charset val="204"/>
      </rPr>
      <t xml:space="preserve"> DANE.</t>
    </r>
  </si>
  <si>
    <r>
      <rPr>
        <b/>
        <sz val="8"/>
        <rFont val="Segoe UI"/>
        <family val="2"/>
        <charset val="204"/>
      </rPr>
      <t>Nota:</t>
    </r>
    <r>
      <rPr>
        <sz val="8"/>
        <rFont val="Segoe UI"/>
        <family val="2"/>
        <charset val="204"/>
      </rPr>
      <t xml:space="preserve"> La diferencia en la suma de las variables, obedece al sistema de aproximación y redondeo.</t>
    </r>
  </si>
  <si>
    <t>*Se tomó como referencia los precios del catálogo de los proponentes contratados mediante las órdenes de compra No. 125663 con la UNION TEMPORAL SERVIASEAMOS y la No. 134264 con la UNION TEMPORAL ECOLIMPIEZA 4G. Lo anterior teniendo en cuenta que para el análisis se deben tomar los valores sin el descuento ofrecido, toda vez qué generaría precios que no corresponden a la realidad del acuerdo marco.
**Se realizó indexación para los items que corresponden a prestacion de servicios. de acierdo con el aumento del salario mínimo para la vigencia 2025, esto es el 9,54%
**Se realizó indexación para los insumos de aseo, cafetería y maquinaria de acuerdo con el IPC VARIACIONES PORCENTUALES HIISTORICO actualizado al 7 de marzo de 2025
***Una vez proyectada la necesidad de la entidad, se obtiene que el valor del presupuesto estimado para la contratacion del servicio de aseo y cafeteria corresponde a los  $4,066,035,583</t>
  </si>
  <si>
    <t>Actualizado el 8 de Agosto de 2025</t>
  </si>
  <si>
    <t>Fecha de colocación</t>
  </si>
  <si>
    <t>UNIÓN TEMPORAL ECOLIMPIEZA 4G</t>
  </si>
  <si>
    <t>UNION TEMPORAL SERVIASEAMOS</t>
  </si>
  <si>
    <t>IPC</t>
  </si>
  <si>
    <t>125663 </t>
  </si>
  <si>
    <t>134264 </t>
  </si>
  <si>
    <t>IPC indexación</t>
  </si>
  <si>
    <t>AÑO 2025, MES 7</t>
  </si>
  <si>
    <t>ÍTEM</t>
  </si>
  <si>
    <t>No.</t>
  </si>
  <si>
    <t>ITEM</t>
  </si>
  <si>
    <t>Champú para alfombras y tapizados 1 (Compra)</t>
  </si>
  <si>
    <t>Escoba 1 (Compra)</t>
  </si>
  <si>
    <t>Mango madera escoba 1 (Compra)</t>
  </si>
  <si>
    <t>Pads 3 (Compra)</t>
  </si>
  <si>
    <t>Pads 4 (Compra)</t>
  </si>
  <si>
    <t>Boneth 1 (Compra)</t>
  </si>
  <si>
    <t>Guantes 4 (Compra)</t>
  </si>
  <si>
    <t>Guantes 6 (Compra)</t>
  </si>
  <si>
    <t>Tapabocas desechable (Compra)</t>
  </si>
  <si>
    <t>Vasos biodegradables 2 (Compra)</t>
  </si>
  <si>
    <t>Aromática con panela 2 (Compra)</t>
  </si>
  <si>
    <t>Aromática de fruta 2 (Compra)</t>
  </si>
  <si>
    <t>Válvula dispensadora para botellón de agua (Compra)</t>
  </si>
  <si>
    <t>Combustible  (Compra)</t>
  </si>
  <si>
    <t>Terno para café  (Arrendamiento)</t>
  </si>
  <si>
    <t>Bandeja 1 (Arrendamiento)</t>
  </si>
  <si>
    <t>Mangueras 3 (Arrendamiento)</t>
  </si>
  <si>
    <t>Señales peatonales de prevención y atención 3 (Arrendamiento)</t>
  </si>
  <si>
    <t>Recarga: Dispensador goteo por gravedad (Compra)</t>
  </si>
  <si>
    <t>Extensión eléctrica 2 (Arrendamiento)</t>
  </si>
  <si>
    <t>Cortadora de cesped arrendamiento</t>
  </si>
  <si>
    <t>Condición</t>
  </si>
  <si>
    <t>Puede ser el mismo ítem con nombre nuevo</t>
  </si>
  <si>
    <t>Mismo ítem nombre diferente</t>
  </si>
  <si>
    <t>Por qué no comprarlo?</t>
  </si>
  <si>
    <t>ÍTEM Enero 2025</t>
  </si>
  <si>
    <t>ITEM VIGENCIA FUTURA</t>
  </si>
  <si>
    <t>Comentario</t>
  </si>
  <si>
    <t>Ítem eliminado en la nueva OC</t>
  </si>
  <si>
    <t>Antiguo</t>
  </si>
  <si>
    <t>Total</t>
  </si>
  <si>
    <t>Nuevo</t>
  </si>
  <si>
    <t>Código</t>
  </si>
  <si>
    <t>SGA 1</t>
  </si>
  <si>
    <t>SGA 2</t>
  </si>
  <si>
    <t>SGA 3</t>
  </si>
  <si>
    <t>SGA 4</t>
  </si>
  <si>
    <t>SGA 5</t>
  </si>
  <si>
    <t>SGA 6</t>
  </si>
  <si>
    <t>SGA 7</t>
  </si>
  <si>
    <t>SGA 8</t>
  </si>
  <si>
    <t>SGA 9</t>
  </si>
  <si>
    <t>SGA 10</t>
  </si>
  <si>
    <t>SGA 11</t>
  </si>
  <si>
    <t>SGA 12</t>
  </si>
  <si>
    <t>SGA 13</t>
  </si>
  <si>
    <t>SGA 14</t>
  </si>
  <si>
    <t>SGA 15</t>
  </si>
  <si>
    <t>SGA 16</t>
  </si>
  <si>
    <t>SGA 17</t>
  </si>
  <si>
    <t>SGA 18</t>
  </si>
  <si>
    <t>SGA 20</t>
  </si>
  <si>
    <t>SGA 21</t>
  </si>
  <si>
    <t>SGA 22</t>
  </si>
  <si>
    <t>SGA 23</t>
  </si>
  <si>
    <t>SGA 24</t>
  </si>
  <si>
    <t>SGA 25</t>
  </si>
  <si>
    <t>SGA 26</t>
  </si>
  <si>
    <t>SGA 27</t>
  </si>
  <si>
    <t>SGA 28</t>
  </si>
  <si>
    <t>SGA 29</t>
  </si>
  <si>
    <t>SGA 30</t>
  </si>
  <si>
    <t>SGA 31</t>
  </si>
  <si>
    <t>SGA 32</t>
  </si>
  <si>
    <t>SGA 33</t>
  </si>
  <si>
    <t>SGA 34</t>
  </si>
  <si>
    <t>SGA 19</t>
  </si>
  <si>
    <t>SGA 35</t>
  </si>
  <si>
    <t>SGA 36</t>
  </si>
  <si>
    <t>SGA 37</t>
  </si>
  <si>
    <t>SGA 38</t>
  </si>
  <si>
    <t>SGA 39</t>
  </si>
  <si>
    <t>SGA 40</t>
  </si>
  <si>
    <t>SGA 41</t>
  </si>
  <si>
    <t>SGA 42</t>
  </si>
  <si>
    <t>SGA 43</t>
  </si>
  <si>
    <t>SGA 44</t>
  </si>
  <si>
    <t>SGA 45</t>
  </si>
  <si>
    <t>SGA 46</t>
  </si>
  <si>
    <t>SGA 47</t>
  </si>
  <si>
    <t>SGA 48</t>
  </si>
  <si>
    <t>SGA 49</t>
  </si>
  <si>
    <t>SGA 50</t>
  </si>
  <si>
    <t>SGA 51</t>
  </si>
  <si>
    <t>SGA 52</t>
  </si>
  <si>
    <t>SGA 53</t>
  </si>
  <si>
    <t>SGA 54</t>
  </si>
  <si>
    <t>SGA 55</t>
  </si>
  <si>
    <t>SGA 56</t>
  </si>
  <si>
    <t>SGA 57</t>
  </si>
  <si>
    <t>SGA 58</t>
  </si>
  <si>
    <t>SGA 59</t>
  </si>
  <si>
    <t>SGA 60</t>
  </si>
  <si>
    <t>SGA 61</t>
  </si>
  <si>
    <t>SGA 62</t>
  </si>
  <si>
    <t>SGA 63</t>
  </si>
  <si>
    <t>SGA 64</t>
  </si>
  <si>
    <t>SGA 65</t>
  </si>
  <si>
    <t>SGA 66</t>
  </si>
  <si>
    <t>SGA 67</t>
  </si>
  <si>
    <t>SGA 68</t>
  </si>
  <si>
    <t>SGA 69</t>
  </si>
  <si>
    <t>SGA 70</t>
  </si>
  <si>
    <t>SGA 71</t>
  </si>
  <si>
    <t>SGA 72</t>
  </si>
  <si>
    <t>SGA 73</t>
  </si>
  <si>
    <t>SGA 74</t>
  </si>
  <si>
    <t>SGA 75</t>
  </si>
  <si>
    <t>SGA 76</t>
  </si>
  <si>
    <t>SGA 77</t>
  </si>
  <si>
    <t>SGA 78</t>
  </si>
  <si>
    <t>SGA 79</t>
  </si>
  <si>
    <t>SGA 80</t>
  </si>
  <si>
    <t>SGA 81</t>
  </si>
  <si>
    <t>SGA 82</t>
  </si>
  <si>
    <t>SGA 83</t>
  </si>
  <si>
    <t>SGA 84</t>
  </si>
  <si>
    <t>SGA 85</t>
  </si>
  <si>
    <t>SGA 86</t>
  </si>
  <si>
    <t>SGA 87</t>
  </si>
  <si>
    <t>SGA 88</t>
  </si>
  <si>
    <t>SGA 89</t>
  </si>
  <si>
    <t>SGA 90</t>
  </si>
  <si>
    <t>SGA 91</t>
  </si>
  <si>
    <t>SGA 92</t>
  </si>
  <si>
    <t>SGA 93</t>
  </si>
  <si>
    <t>SGA 94</t>
  </si>
  <si>
    <t>SGA 95</t>
  </si>
  <si>
    <t>SGA 96</t>
  </si>
  <si>
    <t>SGA 97</t>
  </si>
  <si>
    <t>SGA 98</t>
  </si>
  <si>
    <t>SGA 99</t>
  </si>
  <si>
    <t>SGA 100</t>
  </si>
  <si>
    <t>SGA 101</t>
  </si>
  <si>
    <t>SGA 102</t>
  </si>
  <si>
    <t>SGA 103</t>
  </si>
  <si>
    <t>SGA 104</t>
  </si>
  <si>
    <t>SGA 105</t>
  </si>
  <si>
    <t>SGA 106</t>
  </si>
  <si>
    <t>SGA 107</t>
  </si>
  <si>
    <t>SGA 108</t>
  </si>
  <si>
    <t>SGA 109</t>
  </si>
  <si>
    <t>SGA 110</t>
  </si>
  <si>
    <t>SGA 111</t>
  </si>
  <si>
    <t>SGA 112</t>
  </si>
  <si>
    <t>SGA 113</t>
  </si>
  <si>
    <t>SGA 114</t>
  </si>
  <si>
    <t>SGA 115</t>
  </si>
  <si>
    <t>SGA 116</t>
  </si>
  <si>
    <t>SGA 117</t>
  </si>
  <si>
    <t>SGA 118</t>
  </si>
  <si>
    <t>SGA 119</t>
  </si>
  <si>
    <t>SGA 120</t>
  </si>
  <si>
    <t>SGA 121</t>
  </si>
  <si>
    <t>SGA 122</t>
  </si>
  <si>
    <t>SGA 123</t>
  </si>
  <si>
    <t>SGA 124</t>
  </si>
  <si>
    <t>SGA 125</t>
  </si>
  <si>
    <t>SGA 126</t>
  </si>
  <si>
    <t>SGA 127</t>
  </si>
  <si>
    <t>SGA 128</t>
  </si>
  <si>
    <t>SGA 129</t>
  </si>
  <si>
    <t>SGA 130</t>
  </si>
  <si>
    <t>SGA 131</t>
  </si>
  <si>
    <t>SGA 132</t>
  </si>
  <si>
    <t>SGA 133</t>
  </si>
  <si>
    <t>SGA 134</t>
  </si>
  <si>
    <t>SGA 135</t>
  </si>
  <si>
    <t>SGA 136</t>
  </si>
  <si>
    <t>SGA 137</t>
  </si>
  <si>
    <t>SGA 138</t>
  </si>
  <si>
    <t>SGA 139</t>
  </si>
  <si>
    <t>SGA 140</t>
  </si>
  <si>
    <t>SGA 141</t>
  </si>
  <si>
    <t>SGA 142</t>
  </si>
  <si>
    <t>SGA 143</t>
  </si>
  <si>
    <t>SGA 144</t>
  </si>
  <si>
    <t>SGA 145</t>
  </si>
  <si>
    <t>SGA 146</t>
  </si>
  <si>
    <t>SGA 147</t>
  </si>
  <si>
    <t>SGA 148</t>
  </si>
  <si>
    <t>SGA 149</t>
  </si>
  <si>
    <t>SGA 150</t>
  </si>
  <si>
    <t>SGA 151</t>
  </si>
  <si>
    <t>SGA 152</t>
  </si>
  <si>
    <t>SGA 153</t>
  </si>
  <si>
    <t>ZONA 21</t>
  </si>
  <si>
    <t>UT KIOS</t>
  </si>
  <si>
    <t>OUTSOURCING GIAF V5 UNIÓN TEMPORAL</t>
  </si>
  <si>
    <t>UT ZAFIRO 5G</t>
  </si>
  <si>
    <t>UNIÓN TEMPORAL SERVIR</t>
  </si>
  <si>
    <t>UNIÓN TEMPORAL TERRASEO</t>
  </si>
  <si>
    <t>UT EMINSER SOLOASEO 2025</t>
  </si>
  <si>
    <t>GRUPO GESTIÓN EMPRESARIAL COLOMBIA S.A.S</t>
  </si>
  <si>
    <t>CHIPICHAPE UNIÓN TEMPORAL</t>
  </si>
  <si>
    <t xml:space="preserve"> MUNDOLIMPIEZA LTDA</t>
  </si>
  <si>
    <t>UNIÓN TEMPORAL SERTOP 2</t>
  </si>
  <si>
    <t>ZZZ ZOE UT</t>
  </si>
  <si>
    <t xml:space="preserve"> 1A CONSORCIO</t>
  </si>
  <si>
    <t>CONSORCIO KAPITAL AMP V GENERACION</t>
  </si>
  <si>
    <t>GRUPO EMPRESARIAL SEISO SAS</t>
  </si>
  <si>
    <t>UNIÓN TEMPORAL SERTUNIA</t>
  </si>
  <si>
    <t>UNIÓN TEMPORAL LLANO ALIANZA BIC</t>
  </si>
  <si>
    <t>ZV SERVIASEAMOS UNION TEMPORAL</t>
  </si>
  <si>
    <t>CONSORCIO ELITE V</t>
  </si>
  <si>
    <t>AMERICANA DE SERVICIOS LTDA</t>
  </si>
  <si>
    <t>CONSERJES INMOBILIARIOS LTDA</t>
  </si>
  <si>
    <t>CONSORCIO @ R&amp;J</t>
  </si>
  <si>
    <t>UNIÓN TEMPORAL ZONE CLEAN</t>
  </si>
  <si>
    <t>UNION TEMPORAL ASEO G 2024</t>
  </si>
  <si>
    <t>UNIÓN TEMPORAL ADIN GRUPO</t>
  </si>
  <si>
    <t>SERVICIOS GLOBALES S.A.S</t>
  </si>
  <si>
    <t>UT ASEO INCOL</t>
  </si>
  <si>
    <t>EMPRESA POWER SERVICES LTDA</t>
  </si>
  <si>
    <t>CALIDAD TOTAL SAS</t>
  </si>
  <si>
    <t>MINIMO VALOR</t>
  </si>
  <si>
    <t>MAXIMO VALOR</t>
  </si>
  <si>
    <t>1. AIU</t>
  </si>
  <si>
    <t>No</t>
  </si>
  <si>
    <t>Servicio</t>
  </si>
  <si>
    <t>Porcentaje AIU</t>
  </si>
  <si>
    <t>2. SERVICIO ESPECIAL</t>
  </si>
  <si>
    <t>Jardinería</t>
  </si>
  <si>
    <t>3. PERSONAL TIEMPO COMPLETO</t>
  </si>
  <si>
    <t>Operario de aseo y cafetería con compromiso social - Rango 1</t>
  </si>
  <si>
    <t>Operario de aseo y cafetería con compromiso social - Rango 2</t>
  </si>
  <si>
    <t>Operario de aseo y cafetería con compromiso social - Rango 3</t>
  </si>
  <si>
    <t>Operario auxiliar</t>
  </si>
  <si>
    <t>Turno operario de mantenimiento</t>
  </si>
  <si>
    <t>4. PERSONAL MEDIO TIEMPO</t>
  </si>
  <si>
    <t>Coordinador</t>
  </si>
  <si>
    <t>5. HORAS EXTRAS Y DOMINICALES</t>
  </si>
  <si>
    <t>Perfil 1</t>
  </si>
  <si>
    <t>Hora extra diurna</t>
  </si>
  <si>
    <t>Hora extra nocturna</t>
  </si>
  <si>
    <t>Hora extra diurna dominical y/o festivo</t>
  </si>
  <si>
    <t>Hora extra nocturna dominical y/o festivo</t>
  </si>
  <si>
    <t>Recargo nocturno</t>
  </si>
  <si>
    <t>Recargo dominical o festivo</t>
  </si>
  <si>
    <t>Recargo nocturno dominical o festivo</t>
  </si>
  <si>
    <t>Perfil 2</t>
  </si>
  <si>
    <t>Perfil 3</t>
  </si>
  <si>
    <t>Perfil 4</t>
  </si>
  <si>
    <t>Perfil 5</t>
  </si>
  <si>
    <t>Perfil 6</t>
  </si>
  <si>
    <t>Perfil 7</t>
  </si>
  <si>
    <t>Perfil 8</t>
  </si>
  <si>
    <t>Perfil 9</t>
  </si>
  <si>
    <t>6. BIENES DE ASEO Y CAFETERÍA</t>
  </si>
  <si>
    <t>Café Social 1</t>
  </si>
  <si>
    <t>Compra</t>
  </si>
  <si>
    <t>Café Social 2</t>
  </si>
  <si>
    <t>Jabón para loza 1</t>
  </si>
  <si>
    <t>Jabón para loza 2</t>
  </si>
  <si>
    <t>Jabón para loza 3</t>
  </si>
  <si>
    <t>Jabón para loza 4</t>
  </si>
  <si>
    <t>Jabón en barra</t>
  </si>
  <si>
    <t>Jabón en barra azul</t>
  </si>
  <si>
    <t>Jabón abrasivo</t>
  </si>
  <si>
    <t>Jabón de tocador 1</t>
  </si>
  <si>
    <t>Jabón de tocador 2</t>
  </si>
  <si>
    <t>Jabón de dispensador para manos 1</t>
  </si>
  <si>
    <t>Jabón de dispensador para manos 2</t>
  </si>
  <si>
    <t>Jabón de dispensador para manos 3</t>
  </si>
  <si>
    <t>Gel antibacterial para manos</t>
  </si>
  <si>
    <t>Dispensador de gel antibacterial para manos</t>
  </si>
  <si>
    <t>Limpiador multiusos 1</t>
  </si>
  <si>
    <t>Limpiador multiusos 2</t>
  </si>
  <si>
    <t>Limpiador multiusos 3</t>
  </si>
  <si>
    <t>Limpiador desinfectante para pisos</t>
  </si>
  <si>
    <t>Líquido desengrasante</t>
  </si>
  <si>
    <t>Crema desengrasante</t>
  </si>
  <si>
    <t>Detergente biodegradable multiusos en polvo</t>
  </si>
  <si>
    <t>Limpiador desinfectante para uso general 1</t>
  </si>
  <si>
    <t>Limpiador desinfectante para uso general 2</t>
  </si>
  <si>
    <t>Limpiador desinfectante para uso general 3</t>
  </si>
  <si>
    <t>Desinfectante de alto nivel de desinfección para uso hospitalario</t>
  </si>
  <si>
    <t>Pastilla desinfectante para sanitario</t>
  </si>
  <si>
    <t>Líquido para limpiar vidrios 1</t>
  </si>
  <si>
    <t>Líquido para limpiar vidrios 2</t>
  </si>
  <si>
    <t>Líquido para limpiar vidrios 3</t>
  </si>
  <si>
    <t>Blanqueador o hipoclorito 1</t>
  </si>
  <si>
    <t>Blanqueador o hipoclorito 2</t>
  </si>
  <si>
    <t>Blanqueador o hipoclorito 3</t>
  </si>
  <si>
    <t>Alcohol industrial 1</t>
  </si>
  <si>
    <t>Alcohol industrial 2</t>
  </si>
  <si>
    <t>Creolina 1</t>
  </si>
  <si>
    <t>Creolina 2</t>
  </si>
  <si>
    <t>Líquido para limpiar equipos de oficina 1</t>
  </si>
  <si>
    <t>Líquido para limpiar equipos de oficina 2</t>
  </si>
  <si>
    <t>Champú para alfombras y tapizados 1</t>
  </si>
  <si>
    <t>Champú para alfombras y tapizados 2</t>
  </si>
  <si>
    <t>Lustrador de muebles</t>
  </si>
  <si>
    <t>Líquido cubre rasguños para madera</t>
  </si>
  <si>
    <t>Crema para cuero</t>
  </si>
  <si>
    <t>Cera polimérica</t>
  </si>
  <si>
    <t>Cera emulsionada Neutra</t>
  </si>
  <si>
    <t>Cera emulsionada roja</t>
  </si>
  <si>
    <t>Cera solvente</t>
  </si>
  <si>
    <t>Sellante para pisos</t>
  </si>
  <si>
    <t>Mantenedor de pisos</t>
  </si>
  <si>
    <t>Removedor de cera</t>
  </si>
  <si>
    <t>Abrillantador para piso laminado</t>
  </si>
  <si>
    <t>Jabón neutro para pisos 1</t>
  </si>
  <si>
    <t>Jabón neutro para pisos 2</t>
  </si>
  <si>
    <t>Varsol  ecológico 1</t>
  </si>
  <si>
    <t>Varsol ecológico 2</t>
  </si>
  <si>
    <t>Desmanchador multiusos</t>
  </si>
  <si>
    <t>Brillametal en crema</t>
  </si>
  <si>
    <t>Brillametal líquido</t>
  </si>
  <si>
    <t>Betún</t>
  </si>
  <si>
    <t>Ambientador 1</t>
  </si>
  <si>
    <t>Ambientador 2</t>
  </si>
  <si>
    <t>Insecticida 1</t>
  </si>
  <si>
    <t>Insecticida 2</t>
  </si>
  <si>
    <t>Limpiones 1</t>
  </si>
  <si>
    <t>Limpiones 2</t>
  </si>
  <si>
    <t>Limpiones 3</t>
  </si>
  <si>
    <t>Limpiones 4</t>
  </si>
  <si>
    <t>Limpiones 5</t>
  </si>
  <si>
    <t>Bayetilla 1</t>
  </si>
  <si>
    <t>Bayetilla 2</t>
  </si>
  <si>
    <t>Toalla en tela blanca para pisos por metro (repuesto de haraganes)</t>
  </si>
  <si>
    <t>Paño absorbente multiusos 1</t>
  </si>
  <si>
    <t>Paño absorbente multiusos 2</t>
  </si>
  <si>
    <t>Paño absorbente multiusos 3</t>
  </si>
  <si>
    <t>Paño absorbente multiusos 4</t>
  </si>
  <si>
    <t>Estopa</t>
  </si>
  <si>
    <t>Esponjilla 1</t>
  </si>
  <si>
    <t>Esponjilla 2</t>
  </si>
  <si>
    <t>Esponjilla 3</t>
  </si>
  <si>
    <t>Esponjilla 4</t>
  </si>
  <si>
    <t>Esponjilla 5</t>
  </si>
  <si>
    <t>Esponjilla 6</t>
  </si>
  <si>
    <t>Esponjilla 7</t>
  </si>
  <si>
    <t>Escoba 1</t>
  </si>
  <si>
    <t>Escoba 2</t>
  </si>
  <si>
    <t>Escoba 3</t>
  </si>
  <si>
    <t>Escoba 4</t>
  </si>
  <si>
    <t>Escoba 5</t>
  </si>
  <si>
    <t>Mango metálico escoba 1</t>
  </si>
  <si>
    <t>Mango madera escoba 1</t>
  </si>
  <si>
    <t>Cepillos 1</t>
  </si>
  <si>
    <t>Cepillos 2</t>
  </si>
  <si>
    <t>Cepillos 3</t>
  </si>
  <si>
    <t>Trapero 1</t>
  </si>
  <si>
    <t>Trapero 2</t>
  </si>
  <si>
    <t>Trapero 3</t>
  </si>
  <si>
    <t>Trapero 4</t>
  </si>
  <si>
    <t>Mango metálico trapero</t>
  </si>
  <si>
    <t>Mango madera trapero</t>
  </si>
  <si>
    <t>Cepillo para sanitario (churrusco)</t>
  </si>
  <si>
    <t>Pads 1</t>
  </si>
  <si>
    <t>Pads 2</t>
  </si>
  <si>
    <t>Pads 3</t>
  </si>
  <si>
    <t>Pads 4</t>
  </si>
  <si>
    <t>Pads 5</t>
  </si>
  <si>
    <t>Boneth 1</t>
  </si>
  <si>
    <t>Boneth 2</t>
  </si>
  <si>
    <t>Bolsas plásticas 1</t>
  </si>
  <si>
    <t>Bolsas plásticas 2</t>
  </si>
  <si>
    <t>Bolsas plásticas 3</t>
  </si>
  <si>
    <t>Bolsas plásticas 4</t>
  </si>
  <si>
    <t>Bolsas plásticas 8</t>
  </si>
  <si>
    <t>Bolsas plásticas 9</t>
  </si>
  <si>
    <t>Bolsas plásticas 10</t>
  </si>
  <si>
    <t>Bolsas plásticas 11</t>
  </si>
  <si>
    <t>Bolsas plásticas 15</t>
  </si>
  <si>
    <t>Bolsas plásticas 16</t>
  </si>
  <si>
    <t>Bolsas plásticas 17</t>
  </si>
  <si>
    <t>Bolsas plásticas 18</t>
  </si>
  <si>
    <t>Bolsas plásticas 21</t>
  </si>
  <si>
    <t>Bolsas plásticas 22</t>
  </si>
  <si>
    <t>Bolsas plásticas 23</t>
  </si>
  <si>
    <t>Bolsas plásticas 24</t>
  </si>
  <si>
    <t>Guantes 1</t>
  </si>
  <si>
    <t>Guantes 2</t>
  </si>
  <si>
    <t>Guantes 3</t>
  </si>
  <si>
    <t>Guantes 4</t>
  </si>
  <si>
    <t>Guantes 5</t>
  </si>
  <si>
    <t>Guantes 6</t>
  </si>
  <si>
    <t>Guantes 7</t>
  </si>
  <si>
    <t>Guantes 8</t>
  </si>
  <si>
    <t>Guantes 9</t>
  </si>
  <si>
    <t>Tapabocas Desechable</t>
  </si>
  <si>
    <t>Tapabocas Industrial</t>
  </si>
  <si>
    <t>Papel higiénico 1</t>
  </si>
  <si>
    <t>Papel higiénico 2</t>
  </si>
  <si>
    <t>Papel higiénico 3</t>
  </si>
  <si>
    <t>Papel higiénico 4</t>
  </si>
  <si>
    <t>Papel higiénico 5</t>
  </si>
  <si>
    <t>Papel higiénico 6</t>
  </si>
  <si>
    <t>Papel higiénico 7</t>
  </si>
  <si>
    <t>Papel higiénico 8</t>
  </si>
  <si>
    <t>Papel higiénico 9</t>
  </si>
  <si>
    <t>Toallas para manos 1</t>
  </si>
  <si>
    <t>Toallas para manos 2</t>
  </si>
  <si>
    <t>Toallas para manos 3</t>
  </si>
  <si>
    <t>Toallas para manos 4</t>
  </si>
  <si>
    <t>Toallas para manos 5</t>
  </si>
  <si>
    <t>Toallas para manos 6</t>
  </si>
  <si>
    <t>Toallas para manos 7</t>
  </si>
  <si>
    <t>Toallas para manos 8</t>
  </si>
  <si>
    <t>Pañuelos</t>
  </si>
  <si>
    <t>Vasos biodegradables 1</t>
  </si>
  <si>
    <t>Vasos biodegradables 2</t>
  </si>
  <si>
    <t>Vasos biodegradables 3</t>
  </si>
  <si>
    <t>Vasos biodegradables 4</t>
  </si>
  <si>
    <t>Mezclador 1</t>
  </si>
  <si>
    <t>Servilleta papel</t>
  </si>
  <si>
    <t>Filtro para greca 1</t>
  </si>
  <si>
    <t>Filtro para greca 2</t>
  </si>
  <si>
    <t>Filtro para greca 3</t>
  </si>
  <si>
    <t>Churrusco para tubos de greca</t>
  </si>
  <si>
    <t>Papel Aluminio 1</t>
  </si>
  <si>
    <t>Papel Aluminio 2</t>
  </si>
  <si>
    <t>Película transparente para alimentos</t>
  </si>
  <si>
    <t>Termo para café 1</t>
  </si>
  <si>
    <t>Termo para café 2</t>
  </si>
  <si>
    <t>Café 1</t>
  </si>
  <si>
    <t>Café 2</t>
  </si>
  <si>
    <t>Café 3</t>
  </si>
  <si>
    <t>Crema para café</t>
  </si>
  <si>
    <t>Azúcar 1</t>
  </si>
  <si>
    <t>Azúcar 2</t>
  </si>
  <si>
    <t>Azúcar 3</t>
  </si>
  <si>
    <t>Azúcar 4</t>
  </si>
  <si>
    <t>Endulzante</t>
  </si>
  <si>
    <t>Panela</t>
  </si>
  <si>
    <t>Panela pulverizada 1</t>
  </si>
  <si>
    <t>Panela pulverizada 2</t>
  </si>
  <si>
    <t>Panela pulverizada 3</t>
  </si>
  <si>
    <t>Panela pulverizada 4</t>
  </si>
  <si>
    <t>Panela pulverizada 5</t>
  </si>
  <si>
    <t>Panela pulverizada 6</t>
  </si>
  <si>
    <t>Panela saborizada 1</t>
  </si>
  <si>
    <t>Panela saborizada 2</t>
  </si>
  <si>
    <t>Sal 1</t>
  </si>
  <si>
    <t>Sal 2</t>
  </si>
  <si>
    <t>Sal 3</t>
  </si>
  <si>
    <t>Aromática con panela 1</t>
  </si>
  <si>
    <t>Aromática con panela 2</t>
  </si>
  <si>
    <t>Aromática con panela 3</t>
  </si>
  <si>
    <t>Aromática de fruta 1</t>
  </si>
  <si>
    <t>Aromática de fruta 2</t>
  </si>
  <si>
    <t>Aromática de fruta 3</t>
  </si>
  <si>
    <t>Aromática de panela</t>
  </si>
  <si>
    <t>Bebida de frutas</t>
  </si>
  <si>
    <t>Bebida de panela</t>
  </si>
  <si>
    <t>Té</t>
  </si>
  <si>
    <t>Agua potable 1</t>
  </si>
  <si>
    <t>Agua potable 2</t>
  </si>
  <si>
    <t>Agua potable 3</t>
  </si>
  <si>
    <t>Agua potable 4</t>
  </si>
  <si>
    <t>Válvula dispensadora para botellón de agua</t>
  </si>
  <si>
    <t>Servilleta de tela</t>
  </si>
  <si>
    <t>Cepillo para paredes y techos</t>
  </si>
  <si>
    <t>Brillador 1</t>
  </si>
  <si>
    <t>Brillador 2</t>
  </si>
  <si>
    <t>Repuestos brillador 1</t>
  </si>
  <si>
    <t>Repuestos brillador 2</t>
  </si>
  <si>
    <t>Destapador para sanitario (chupa)</t>
  </si>
  <si>
    <t>Plumero o limpia polvo</t>
  </si>
  <si>
    <t>Rastrillo 1</t>
  </si>
  <si>
    <t>Rastrillo 2</t>
  </si>
  <si>
    <t>Recogedor de basura 1</t>
  </si>
  <si>
    <t>Recogedor de basura 2</t>
  </si>
  <si>
    <t>Atomizadores</t>
  </si>
  <si>
    <t xml:space="preserve">Caneca para almacenar ropa sucia </t>
  </si>
  <si>
    <t>Vasos  1</t>
  </si>
  <si>
    <t>Arrendamiento</t>
  </si>
  <si>
    <t>Vasos  2</t>
  </si>
  <si>
    <t xml:space="preserve">Cuchara </t>
  </si>
  <si>
    <t xml:space="preserve">Tenedor </t>
  </si>
  <si>
    <t xml:space="preserve">Cuchillo </t>
  </si>
  <si>
    <t xml:space="preserve">Cuchara pequeña </t>
  </si>
  <si>
    <t>Platos  1</t>
  </si>
  <si>
    <t>Platos  2</t>
  </si>
  <si>
    <t>Platos  3</t>
  </si>
  <si>
    <t>Platos  4</t>
  </si>
  <si>
    <t>Platos  5</t>
  </si>
  <si>
    <t xml:space="preserve">Pocillos </t>
  </si>
  <si>
    <t xml:space="preserve">Juego de cubiertos </t>
  </si>
  <si>
    <t>Terno para café</t>
  </si>
  <si>
    <t>Vajilla  1</t>
  </si>
  <si>
    <t>Vajilla  2</t>
  </si>
  <si>
    <t xml:space="preserve">Cuchillo de cocina </t>
  </si>
  <si>
    <t xml:space="preserve">Tijeras de cocina </t>
  </si>
  <si>
    <t xml:space="preserve">Jarra </t>
  </si>
  <si>
    <t xml:space="preserve">Combustible </t>
  </si>
  <si>
    <t xml:space="preserve">Organizador  porta escobas </t>
  </si>
  <si>
    <t xml:space="preserve">Espátula </t>
  </si>
  <si>
    <t xml:space="preserve">Haraganes 1 </t>
  </si>
  <si>
    <t xml:space="preserve">Haraganes 2 </t>
  </si>
  <si>
    <t xml:space="preserve">Haraganes 3 </t>
  </si>
  <si>
    <t xml:space="preserve">Haraganes 4 </t>
  </si>
  <si>
    <t>Haraganes 5</t>
  </si>
  <si>
    <t>Balde</t>
  </si>
  <si>
    <t>Plato Biodegradable 1</t>
  </si>
  <si>
    <t>Plato Biodegradable 2</t>
  </si>
  <si>
    <t>Pocillos 1</t>
  </si>
  <si>
    <t xml:space="preserve">Terno para café </t>
  </si>
  <si>
    <t>Cafetera 1</t>
  </si>
  <si>
    <t>Vajilla  3</t>
  </si>
  <si>
    <t>Vajilla  4</t>
  </si>
  <si>
    <t>Portavasos</t>
  </si>
  <si>
    <t>Bandeja 1</t>
  </si>
  <si>
    <t>Bandeja 2</t>
  </si>
  <si>
    <t>Bandeja 3</t>
  </si>
  <si>
    <t>Bandeja 4</t>
  </si>
  <si>
    <t>Olleta</t>
  </si>
  <si>
    <t>Olla 1</t>
  </si>
  <si>
    <t>Olla 2</t>
  </si>
  <si>
    <t>Escurridor para platos</t>
  </si>
  <si>
    <t>Soporte para Botellón de agua</t>
  </si>
  <si>
    <t>Carro exprimidor de trapero 1</t>
  </si>
  <si>
    <t>Carro exprimidor de trapero 2</t>
  </si>
  <si>
    <t>Carro exprimidor de trapero 3</t>
  </si>
  <si>
    <t>Carros para limpieza</t>
  </si>
  <si>
    <t>Carro de bebidas</t>
  </si>
  <si>
    <t>Escalera 1</t>
  </si>
  <si>
    <t>Escalera 2</t>
  </si>
  <si>
    <t>Escalera 3</t>
  </si>
  <si>
    <t>Escalera 4</t>
  </si>
  <si>
    <t>Escalera de tipo industrial</t>
  </si>
  <si>
    <t>Mangueras 1</t>
  </si>
  <si>
    <t>Mangueras 2</t>
  </si>
  <si>
    <t>Mangueras 3</t>
  </si>
  <si>
    <t>Contenedor de basura 1</t>
  </si>
  <si>
    <t>Contenedor de basura 2</t>
  </si>
  <si>
    <t>Contenedor de basura 3</t>
  </si>
  <si>
    <t>Contenedor de basura 4</t>
  </si>
  <si>
    <t>Contenedor de basura 5</t>
  </si>
  <si>
    <t>Contenedor de basura 6</t>
  </si>
  <si>
    <t>Contenedor de basura 7</t>
  </si>
  <si>
    <t>Contenedor de basura 8</t>
  </si>
  <si>
    <t>Contenedor de basura 9</t>
  </si>
  <si>
    <t>Contenedor de basura 10</t>
  </si>
  <si>
    <t>Contenedor de basura 11</t>
  </si>
  <si>
    <t>Contenedor de basura 12</t>
  </si>
  <si>
    <t>Contenedor de basura 13</t>
  </si>
  <si>
    <t>Contenedor de basura 14</t>
  </si>
  <si>
    <t>Contenedor de basura 15</t>
  </si>
  <si>
    <t>Contenedor de basura 16</t>
  </si>
  <si>
    <t>Contenedor de basura 17</t>
  </si>
  <si>
    <t>Contenedor de basura 18</t>
  </si>
  <si>
    <t>Contenedor de basura 19</t>
  </si>
  <si>
    <t>Contenedor de basura 20</t>
  </si>
  <si>
    <t>Contenedor de basura 21</t>
  </si>
  <si>
    <t>Contenedor de basura 22</t>
  </si>
  <si>
    <t>Contenedor de basura 23</t>
  </si>
  <si>
    <t>Contenedor de basura 24</t>
  </si>
  <si>
    <t>Contenedor de basura 25</t>
  </si>
  <si>
    <t>Contenedor de basura 26</t>
  </si>
  <si>
    <t>Contenedor de basura 27</t>
  </si>
  <si>
    <t>Contenedor de basura 28</t>
  </si>
  <si>
    <t>Contenedor de basura 29</t>
  </si>
  <si>
    <t>Contenedor de basura 30</t>
  </si>
  <si>
    <t>Punto Ecológico 1</t>
  </si>
  <si>
    <t>Punto Ecológico 2</t>
  </si>
  <si>
    <t>Punto Ecológico 3</t>
  </si>
  <si>
    <t>Punto Ecológico 4</t>
  </si>
  <si>
    <t>Punto Ecológico 5</t>
  </si>
  <si>
    <t>Punto Ecológico 6</t>
  </si>
  <si>
    <t>Papelera 1</t>
  </si>
  <si>
    <t>Papelera 2</t>
  </si>
  <si>
    <t>Papelera 3</t>
  </si>
  <si>
    <t>Papelera 4</t>
  </si>
  <si>
    <t>Papelera residuos peligrosos 1</t>
  </si>
  <si>
    <t>Papelera residuos peligrosos 2</t>
  </si>
  <si>
    <t>Señales peatonales de prevención y atención 1</t>
  </si>
  <si>
    <t>Señales peatonales de prevención y atención 2</t>
  </si>
  <si>
    <t>Señales peatonales de prevención y atención 3</t>
  </si>
  <si>
    <t>Dispensador para papel higiénico 1</t>
  </si>
  <si>
    <t>Dispensador para papel higiénico 2</t>
  </si>
  <si>
    <t>Dispensador de toallas de manos 1</t>
  </si>
  <si>
    <t>Dispensador de toallas de manos 2</t>
  </si>
  <si>
    <t>Dispensador de toallas de manos 3</t>
  </si>
  <si>
    <t>Dispensador de jabón líquido 1</t>
  </si>
  <si>
    <t>Dispensador de jabón líquido 2</t>
  </si>
  <si>
    <t>Dispensador de jabón líquido 3</t>
  </si>
  <si>
    <t>Dispensador de jabón líquido 4</t>
  </si>
  <si>
    <t>Dispensador para ambientador</t>
  </si>
  <si>
    <t>Recarga: Dispensador para ambientador</t>
  </si>
  <si>
    <t>Dispensador goteo por gravedad y recarga</t>
  </si>
  <si>
    <t>Dispensador goteo por gravedad</t>
  </si>
  <si>
    <t>Recarga: Dispensador goteo por gravedad</t>
  </si>
  <si>
    <t>Dispensador de agua</t>
  </si>
  <si>
    <t>Dispensador de agua con botellón</t>
  </si>
  <si>
    <t>Greca para tintos 1</t>
  </si>
  <si>
    <t>Greca para tintos 2</t>
  </si>
  <si>
    <t>Greca para tintos 3</t>
  </si>
  <si>
    <t>Máquina de filtrado para café</t>
  </si>
  <si>
    <t>Horno microondas</t>
  </si>
  <si>
    <t>Horno microondas de tipo industrial</t>
  </si>
  <si>
    <t>Estufa 1</t>
  </si>
  <si>
    <t>Estufa 2</t>
  </si>
  <si>
    <t>Extensión eléctrica 1</t>
  </si>
  <si>
    <t>Extensión eléctrica 2</t>
  </si>
  <si>
    <t>Aspiradora 1</t>
  </si>
  <si>
    <t>Aspiradora 2</t>
  </si>
  <si>
    <t>Lavabrilladora de pisos 1</t>
  </si>
  <si>
    <t>Lavabrilladora de pisos 2</t>
  </si>
  <si>
    <t>Brilladora de alta revolución</t>
  </si>
  <si>
    <t>Lavadora de alfombras y tapetes 1</t>
  </si>
  <si>
    <t>Lavadora de alfombras y tapetes 2</t>
  </si>
  <si>
    <t>Hidrolavadora Industrial</t>
  </si>
  <si>
    <t>Sopladora de hojas</t>
  </si>
  <si>
    <t>Sonda para inodoro</t>
  </si>
  <si>
    <t>Girador Manual</t>
  </si>
  <si>
    <t>Sonda para fregaderos</t>
  </si>
  <si>
    <t xml:space="preserve">Cortadora de cesped </t>
  </si>
  <si>
    <t>Guadañas</t>
  </si>
  <si>
    <t>Motobombas</t>
  </si>
  <si>
    <t>PRECIO CATÁLOGO CCE AMP ASEO 5G</t>
  </si>
  <si>
    <t>MEDIA ARITMÉTICA</t>
  </si>
  <si>
    <t>MEDIA ARMÓNICA</t>
  </si>
  <si>
    <t>MEDIA GEOMÉTRICA</t>
  </si>
  <si>
    <t>MENOR VALOR</t>
  </si>
  <si>
    <t>MEDIANA</t>
  </si>
  <si>
    <t>SGA 154</t>
  </si>
  <si>
    <t>ítem eliminado</t>
  </si>
  <si>
    <t>SGA 155</t>
  </si>
  <si>
    <t>PRECIO CATÁLOGO</t>
  </si>
  <si>
    <t>PRECIOS CON VALOR DEL CATÁLOGO DE CCE</t>
  </si>
  <si>
    <t>PRECIO OFICIAL</t>
  </si>
  <si>
    <t>PRECIOS HISTÓRICOS (SIN CATÁLOGO PARA TODOS LOS ÍTEMS)</t>
  </si>
  <si>
    <t>VALOR TOTAL</t>
  </si>
  <si>
    <t>PLAZO (MESES)</t>
  </si>
  <si>
    <t>Cantidad</t>
  </si>
  <si>
    <t>CALCULO PRESUPUESTO ESTIMADO DEL PROCESO 2025</t>
  </si>
  <si>
    <t>CALCULO PRESUPUESTO ESTIMADO DEL PROCESO 2026</t>
  </si>
  <si>
    <t>CALCULO PRESUPUESTO ESTIMADO DEL PROCESO 2027</t>
  </si>
  <si>
    <t>PLAZO (12 MESES)</t>
  </si>
  <si>
    <t>PLAZO (7 MESES)</t>
  </si>
  <si>
    <t>% aumento Insumos</t>
  </si>
  <si>
    <t>% aumento SMMLV (promedio de los últimos 5 años)</t>
  </si>
  <si>
    <t>Año</t>
  </si>
  <si>
    <t>% SMMLV</t>
  </si>
  <si>
    <t>PRECIO CATÁLOGO CCE</t>
  </si>
  <si>
    <t>PLAZO</t>
  </si>
  <si>
    <t>PLAZO 22 meses</t>
  </si>
  <si>
    <t>AIU (%)</t>
  </si>
  <si>
    <t>Valor AIU</t>
  </si>
  <si>
    <t>IVA</t>
  </si>
  <si>
    <t>CDP</t>
  </si>
  <si>
    <t>Verificación CDP</t>
  </si>
  <si>
    <t>TOTAL PRESUPUESTO OFICIAL ESTIMADO</t>
  </si>
  <si>
    <t>2025 (HACIENDA)</t>
  </si>
  <si>
    <t>Promedio de facturación mensual (históricos)</t>
  </si>
  <si>
    <t>Vigencia</t>
  </si>
  <si>
    <t>Meses</t>
  </si>
  <si>
    <t>% representa</t>
  </si>
  <si>
    <t>TOTAL</t>
  </si>
  <si>
    <t>Facturación estimada estudio mercado</t>
  </si>
  <si>
    <t>Histórico % descuentos AMP TVEC</t>
  </si>
  <si>
    <t>Facturación estimada OC</t>
  </si>
  <si>
    <t>VALOR ESTIMADO OC (13% ahorro)</t>
  </si>
  <si>
    <t xml:space="preserve">ANALISIS DE CONSUMO </t>
  </si>
  <si>
    <r>
      <rPr>
        <sz val="12"/>
        <color theme="1"/>
        <rFont val="Arial"/>
        <family val="2"/>
      </rPr>
      <t>Los precios unitarios para las vigencias 2026 y 2027 se incrementaron de acuerdo con el cálculo de crecimiento del SMMLV en un 9,41% para servicios y el IPC de 3,15% para bienes.
Una vez identificados los precios unitarios se procedió a multiplicar por las cantidades estimadas a ejecutar por mes, este resultado se multiplicó por el número de meses por los que se pretende suscribir la contratación.
A cada total bruto por vigencia se le proyectó un AIU del 10% y a su vez el IVA del 19% calculado sobre dicha base.
Conforme el análisis de mercado, el presupuesto estimado para la contratación atiende a los TRECE MIL NOVECIENTOS TREINTA Y CUATRO MILLONES SEISCIENTOS OCHENTA Y NUEVE MIL NOVECIENTOS TREINTA Y CINCO PESOS ($ 13.934.689.935) AIU, IVA INCLUIDO y demás impuestos que haya lugar.
Efectuado el cálculo del presupuesto estimado se valida dicha cifra con el comportamiento del consumo, encontrando que la proyección se ajusta, a la realidad.
Analizado el apalancamiento de la vigencia 2025 respecto de las vigencias futuras 2026 y 2027, se verifica que este cumple con lo previsto en la norma, es decir correponde al 15%.</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</si>
</sst>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4" formatCode="_-&quot;$&quot;\ * #,##0.00_-;\-&quot;$&quot;\ * #,##0.00_-;_-&quot;$&quot;\ * &quot;-&quot;??_-;_-@_-"/>
    <numFmt numFmtId="43" formatCode="_-* #,##0.00_-;\-* #,##0.00_-;_-* &quot;-&quot;??_-;_-@_-"/>
    <numFmt numFmtId="164" formatCode="_ * #,##0.00_ ;_ * \-#,##0.00_ ;_ * &quot;-&quot;??_ ;_ @_ "/>
    <numFmt numFmtId="165" formatCode="0.0"/>
    <numFmt numFmtId="166" formatCode="_-&quot;$&quot;\ * #,##0_-;\-&quot;$&quot;\ * #,##0_-;_-&quot;$&quot;\ * &quot;-&quot;??_-;_-@_-"/>
    <numFmt numFmtId="167" formatCode="&quot;$&quot;\ #,##0"/>
    <numFmt numFmtId="168" formatCode="_-&quot;$&quot;\ * #,##0.00_-;\-&quot;$&quot;\ * #,##0.00_-;_-&quot;$&quot;\ * &quot;-&quot;_-;_-@_-"/>
    <numFmt numFmtId="169" formatCode="&quot;$&quot;\ #,##0.00"/>
  </numFmts>
  <fonts count="4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2"/>
      <name val="Arial"/>
      <family val="2"/>
    </font>
    <font>
      <sz val="12"/>
      <color theme="1"/>
      <name val="Arial"/>
      <family val="2"/>
    </font>
    <font>
      <sz val="12"/>
      <name val="Arial"/>
      <family val="2"/>
    </font>
    <font>
      <sz val="9"/>
      <name val="Segoe UI"/>
      <family val="2"/>
      <charset val="204"/>
    </font>
    <font>
      <b/>
      <sz val="8"/>
      <name val="Segoe UI"/>
      <family val="2"/>
      <charset val="204"/>
    </font>
    <font>
      <sz val="8"/>
      <name val="Segoe UI"/>
      <family val="2"/>
      <charset val="204"/>
    </font>
    <font>
      <sz val="9"/>
      <name val="Segoe UI"/>
      <family val="2"/>
    </font>
    <font>
      <b/>
      <sz val="9"/>
      <name val="Segoe UI"/>
      <family val="2"/>
      <charset val="204"/>
    </font>
    <font>
      <b/>
      <sz val="12"/>
      <color theme="1"/>
      <name val="Arial"/>
      <family val="2"/>
    </font>
    <font>
      <b/>
      <sz val="14"/>
      <color theme="0"/>
      <name val="Segoe UI"/>
      <family val="2"/>
      <charset val="204"/>
    </font>
    <font>
      <b/>
      <sz val="9"/>
      <name val="Arial"/>
      <family val="2"/>
    </font>
    <font>
      <sz val="9"/>
      <name val="Arial"/>
      <family val="2"/>
    </font>
    <font>
      <b/>
      <sz val="8"/>
      <name val="Segoe UI"/>
      <family val="2"/>
    </font>
    <font>
      <b/>
      <sz val="10"/>
      <color theme="1"/>
      <name val="Arial"/>
      <family val="2"/>
    </font>
    <font>
      <sz val="10"/>
      <color theme="1"/>
      <name val="Arial"/>
      <family val="2"/>
    </font>
    <font>
      <b/>
      <sz val="10"/>
      <color theme="0"/>
      <name val="Arial"/>
      <family val="2"/>
    </font>
    <font>
      <b/>
      <sz val="10"/>
      <color theme="1" tint="0.14999847407452621"/>
      <name val="Arial"/>
      <family val="2"/>
    </font>
    <font>
      <b/>
      <sz val="10"/>
      <name val="Arial"/>
      <family val="2"/>
    </font>
    <font>
      <sz val="8"/>
      <name val="Aptos Narrow"/>
      <family val="2"/>
      <scheme val="minor"/>
    </font>
    <font>
      <b/>
      <sz val="26"/>
      <color theme="1"/>
      <name val="Verdana"/>
      <family val="2"/>
    </font>
    <font>
      <b/>
      <sz val="10"/>
      <color theme="0"/>
      <name val="Verdana"/>
      <family val="2"/>
    </font>
    <font>
      <b/>
      <sz val="12"/>
      <color theme="0"/>
      <name val="Verdana"/>
      <family val="2"/>
    </font>
    <font>
      <sz val="8"/>
      <color theme="2" tint="-0.749992370372631"/>
      <name val="Verdana"/>
      <family val="2"/>
    </font>
    <font>
      <sz val="10"/>
      <color theme="1"/>
      <name val="Verdana"/>
      <family val="2"/>
    </font>
    <font>
      <sz val="8"/>
      <color theme="1"/>
      <name val="Verdana"/>
      <family val="2"/>
    </font>
    <font>
      <sz val="11"/>
      <color theme="1"/>
      <name val="Verdana"/>
      <family val="2"/>
    </font>
    <font>
      <sz val="8"/>
      <name val="Verdana"/>
      <family val="2"/>
    </font>
    <font>
      <b/>
      <sz val="11"/>
      <name val="Aptos Narrow"/>
      <family val="2"/>
      <scheme val="minor"/>
    </font>
    <font>
      <sz val="11"/>
      <name val="Aptos Narrow"/>
      <family val="2"/>
      <scheme val="minor"/>
    </font>
    <font>
      <b/>
      <sz val="16"/>
      <color theme="1"/>
      <name val="Arial"/>
      <family val="2"/>
    </font>
    <font>
      <sz val="12"/>
      <color rgb="FFFF0000"/>
      <name val="Arial"/>
      <family val="2"/>
    </font>
    <font>
      <sz val="11"/>
      <color rgb="FF000000"/>
      <name val="Arial"/>
      <family val="2"/>
    </font>
    <font>
      <b/>
      <sz val="11"/>
      <name val="Arial"/>
      <family val="2"/>
    </font>
    <font>
      <sz val="11"/>
      <color theme="1"/>
      <name val="Arial"/>
      <family val="2"/>
    </font>
    <font>
      <b/>
      <sz val="11"/>
      <color theme="1" tint="0.14999847407452621"/>
      <name val="Arial"/>
      <family val="2"/>
    </font>
    <font>
      <b/>
      <sz val="11"/>
      <color theme="1"/>
      <name val="Arial"/>
      <family val="2"/>
    </font>
    <font>
      <b/>
      <sz val="14"/>
      <color theme="1"/>
      <name val="Arial"/>
      <family val="2"/>
    </font>
  </fonts>
  <fills count="19">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rgb="FFB6004B"/>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5"/>
        <bgColor indexed="64"/>
      </patternFill>
    </fill>
    <fill>
      <patternFill patternType="solid">
        <fgColor rgb="FFFFC000"/>
        <bgColor indexed="64"/>
      </patternFill>
    </fill>
    <fill>
      <patternFill patternType="solid">
        <fgColor theme="5" tint="0.79998168889431442"/>
        <bgColor rgb="FF000000"/>
      </patternFill>
    </fill>
    <fill>
      <patternFill patternType="solid">
        <fgColor theme="7" tint="0.59999389629810485"/>
        <bgColor indexed="64"/>
      </patternFill>
    </fill>
    <fill>
      <patternFill patternType="solid">
        <fgColor rgb="FFFFEEB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ck">
        <color theme="2" tint="-0.249977111117893"/>
      </left>
      <right style="thick">
        <color theme="2" tint="-0.249977111117893"/>
      </right>
      <top style="thick">
        <color theme="2" tint="-0.249977111117893"/>
      </top>
      <bottom style="thick">
        <color theme="2" tint="-0.249977111117893"/>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thick">
        <color theme="2" tint="-0.249977111117893"/>
      </top>
      <bottom/>
      <diagonal/>
    </border>
    <border>
      <left/>
      <right/>
      <top style="thick">
        <color theme="2" tint="-0.249977111117893"/>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left>
      <right style="thin">
        <color theme="0"/>
      </right>
      <top/>
      <bottom/>
      <diagonal/>
    </border>
    <border>
      <left style="hair">
        <color indexed="64"/>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hair">
        <color theme="0"/>
      </left>
      <right/>
      <top style="hair">
        <color theme="0"/>
      </top>
      <bottom style="hair">
        <color theme="0"/>
      </bottom>
      <diagonal/>
    </border>
    <border>
      <left style="hair">
        <color indexed="64"/>
      </left>
      <right/>
      <top/>
      <bottom style="hair">
        <color indexed="64"/>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diagonal/>
    </border>
    <border>
      <left style="hair">
        <color theme="0"/>
      </left>
      <right/>
      <top style="hair">
        <color theme="0"/>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thin">
        <color theme="2" tint="-0.249977111117893"/>
      </top>
      <bottom/>
      <diagonal/>
    </border>
    <border>
      <left style="hair">
        <color indexed="64"/>
      </left>
      <right style="hair">
        <color indexed="64"/>
      </right>
      <top style="hair">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8">
    <xf numFmtId="0" fontId="0" fillId="0" borderId="0"/>
    <xf numFmtId="44" fontId="1" fillId="0" borderId="0" applyFont="0" applyFill="0" applyBorder="0" applyAlignment="0" applyProtection="0"/>
    <xf numFmtId="164" fontId="3" fillId="0" borderId="0" applyFont="0" applyFill="0" applyBorder="0" applyAlignment="0" applyProtection="0"/>
    <xf numFmtId="9" fontId="1" fillId="0" borderId="0" applyFont="0" applyFill="0" applyBorder="0" applyAlignment="0" applyProtection="0"/>
    <xf numFmtId="0" fontId="3" fillId="0" borderId="0"/>
    <xf numFmtId="43" fontId="1" fillId="0" borderId="0" applyFont="0" applyFill="0" applyBorder="0" applyAlignment="0" applyProtection="0"/>
    <xf numFmtId="42" fontId="1" fillId="0" borderId="0" applyFont="0" applyFill="0" applyBorder="0" applyAlignment="0" applyProtection="0"/>
    <xf numFmtId="9" fontId="3" fillId="0" borderId="0" applyFont="0" applyFill="0" applyBorder="0" applyAlignment="0" applyProtection="0"/>
  </cellStyleXfs>
  <cellXfs count="343">
    <xf numFmtId="0" fontId="0" fillId="0" borderId="0" xfId="0"/>
    <xf numFmtId="0" fontId="7" fillId="0" borderId="0" xfId="0" applyFont="1" applyAlignment="1">
      <alignment horizontal="center"/>
    </xf>
    <xf numFmtId="0" fontId="11" fillId="0" borderId="5" xfId="0" applyFont="1" applyBorder="1" applyAlignment="1">
      <alignment horizontal="center"/>
    </xf>
    <xf numFmtId="0" fontId="11" fillId="0" borderId="4" xfId="0" applyFont="1" applyBorder="1" applyAlignment="1">
      <alignment horizont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0" xfId="0" applyFont="1"/>
    <xf numFmtId="0" fontId="14" fillId="0" borderId="20" xfId="4" applyFont="1" applyBorder="1" applyAlignment="1">
      <alignment horizontal="left"/>
    </xf>
    <xf numFmtId="0" fontId="15" fillId="0" borderId="0" xfId="4" applyFont="1"/>
    <xf numFmtId="0" fontId="14" fillId="0" borderId="0" xfId="4" applyFont="1" applyAlignment="1">
      <alignment horizontal="left"/>
    </xf>
    <xf numFmtId="0" fontId="14" fillId="0" borderId="0" xfId="4" applyFont="1" applyAlignment="1">
      <alignment horizontal="right"/>
    </xf>
    <xf numFmtId="0" fontId="11" fillId="0" borderId="0" xfId="0" applyFont="1" applyAlignment="1">
      <alignment horizontal="right"/>
    </xf>
    <xf numFmtId="0" fontId="14" fillId="0" borderId="1" xfId="4" applyFont="1" applyBorder="1" applyAlignment="1">
      <alignment horizontal="center"/>
    </xf>
    <xf numFmtId="0" fontId="11" fillId="0" borderId="3" xfId="0" applyFont="1" applyBorder="1" applyAlignment="1">
      <alignment horizontal="center"/>
    </xf>
    <xf numFmtId="165" fontId="7" fillId="0" borderId="2" xfId="0" applyNumberFormat="1" applyFont="1" applyBorder="1" applyAlignment="1">
      <alignment horizontal="left"/>
    </xf>
    <xf numFmtId="2" fontId="7" fillId="0" borderId="20" xfId="3" applyNumberFormat="1" applyFont="1" applyFill="1" applyBorder="1" applyAlignment="1">
      <alignment horizontal="center"/>
    </xf>
    <xf numFmtId="2" fontId="7" fillId="0" borderId="0" xfId="3" applyNumberFormat="1" applyFont="1" applyFill="1" applyBorder="1" applyAlignment="1">
      <alignment horizontal="center"/>
    </xf>
    <xf numFmtId="2" fontId="10" fillId="0" borderId="27" xfId="3" applyNumberFormat="1" applyFont="1" applyFill="1" applyBorder="1" applyAlignment="1">
      <alignment horizontal="center"/>
    </xf>
    <xf numFmtId="165" fontId="7" fillId="6" borderId="2" xfId="0" applyNumberFormat="1" applyFont="1" applyFill="1" applyBorder="1" applyAlignment="1">
      <alignment horizontal="left"/>
    </xf>
    <xf numFmtId="2" fontId="7" fillId="6" borderId="20" xfId="3" applyNumberFormat="1" applyFont="1" applyFill="1" applyBorder="1" applyAlignment="1">
      <alignment horizontal="center"/>
    </xf>
    <xf numFmtId="2" fontId="7" fillId="6" borderId="0" xfId="3" applyNumberFormat="1" applyFont="1" applyFill="1" applyBorder="1" applyAlignment="1">
      <alignment horizontal="center"/>
    </xf>
    <xf numFmtId="2" fontId="7" fillId="0" borderId="27" xfId="3" applyNumberFormat="1" applyFont="1" applyFill="1" applyBorder="1" applyAlignment="1">
      <alignment horizontal="center"/>
    </xf>
    <xf numFmtId="2" fontId="7" fillId="6" borderId="27" xfId="3" applyNumberFormat="1" applyFont="1" applyFill="1" applyBorder="1" applyAlignment="1">
      <alignment horizontal="center"/>
    </xf>
    <xf numFmtId="2" fontId="10" fillId="6" borderId="27" xfId="3" applyNumberFormat="1" applyFont="1" applyFill="1" applyBorder="1" applyAlignment="1">
      <alignment horizontal="center"/>
    </xf>
    <xf numFmtId="165" fontId="7" fillId="0" borderId="25" xfId="0" applyNumberFormat="1" applyFont="1" applyBorder="1" applyAlignment="1">
      <alignment horizontal="left"/>
    </xf>
    <xf numFmtId="2" fontId="7" fillId="0" borderId="22" xfId="3" applyNumberFormat="1" applyFont="1" applyFill="1" applyBorder="1" applyAlignment="1">
      <alignment horizontal="center"/>
    </xf>
    <xf numFmtId="2" fontId="7" fillId="0" borderId="23" xfId="3" applyNumberFormat="1" applyFont="1" applyFill="1" applyBorder="1" applyAlignment="1">
      <alignment horizontal="center"/>
    </xf>
    <xf numFmtId="2" fontId="10" fillId="0" borderId="26" xfId="3" applyNumberFormat="1" applyFont="1" applyFill="1" applyBorder="1" applyAlignment="1">
      <alignment horizontal="center"/>
    </xf>
    <xf numFmtId="0" fontId="9" fillId="0" borderId="18" xfId="0" applyFont="1" applyBorder="1" applyAlignment="1">
      <alignment vertical="center" wrapText="1"/>
    </xf>
    <xf numFmtId="0" fontId="9" fillId="0" borderId="19" xfId="0" applyFont="1" applyBorder="1" applyAlignment="1">
      <alignment vertical="center" wrapText="1"/>
    </xf>
    <xf numFmtId="0" fontId="0" fillId="0" borderId="19" xfId="0" applyBorder="1"/>
    <xf numFmtId="0" fontId="0" fillId="0" borderId="24" xfId="0" applyBorder="1"/>
    <xf numFmtId="0" fontId="9" fillId="0" borderId="20" xfId="0" applyFont="1" applyBorder="1" applyAlignment="1">
      <alignment vertical="center"/>
    </xf>
    <xf numFmtId="0" fontId="9" fillId="0" borderId="0" xfId="0" applyFont="1" applyAlignment="1">
      <alignment vertical="center" wrapText="1"/>
    </xf>
    <xf numFmtId="0" fontId="0" fillId="0" borderId="27" xfId="0" applyBorder="1"/>
    <xf numFmtId="3" fontId="8" fillId="3" borderId="22" xfId="0" applyNumberFormat="1" applyFont="1" applyFill="1" applyBorder="1" applyAlignment="1">
      <alignment vertical="center"/>
    </xf>
    <xf numFmtId="0" fontId="16" fillId="0" borderId="23" xfId="0" applyFont="1" applyBorder="1" applyAlignment="1">
      <alignment vertical="center" wrapText="1"/>
    </xf>
    <xf numFmtId="0" fontId="0" fillId="0" borderId="23" xfId="0" applyBorder="1"/>
    <xf numFmtId="0" fontId="0" fillId="0" borderId="26" xfId="0" applyBorder="1"/>
    <xf numFmtId="166" fontId="6"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18" fillId="0" borderId="0" xfId="0" applyFont="1"/>
    <xf numFmtId="0" fontId="18" fillId="0" borderId="0" xfId="0" applyFont="1" applyAlignment="1">
      <alignment horizontal="center" vertical="center"/>
    </xf>
    <xf numFmtId="0" fontId="17" fillId="3" borderId="33" xfId="0" applyFont="1" applyFill="1" applyBorder="1" applyAlignment="1">
      <alignment vertical="center" wrapText="1"/>
    </xf>
    <xf numFmtId="0" fontId="17" fillId="3" borderId="0" xfId="0" applyFont="1" applyFill="1" applyAlignment="1">
      <alignment vertical="center" wrapText="1"/>
    </xf>
    <xf numFmtId="0" fontId="17" fillId="0" borderId="28" xfId="0" applyFont="1" applyBorder="1"/>
    <xf numFmtId="0" fontId="17" fillId="4" borderId="8" xfId="0" applyFont="1" applyFill="1" applyBorder="1" applyAlignment="1">
      <alignment horizontal="center" vertical="center"/>
    </xf>
    <xf numFmtId="0" fontId="17" fillId="0" borderId="0" xfId="0" applyFont="1" applyAlignment="1">
      <alignment vertical="center"/>
    </xf>
    <xf numFmtId="0" fontId="18" fillId="3" borderId="10" xfId="0" applyFont="1" applyFill="1" applyBorder="1" applyAlignment="1">
      <alignment horizontal="center" vertical="center" wrapText="1"/>
    </xf>
    <xf numFmtId="0" fontId="18" fillId="0" borderId="0" xfId="0" applyFont="1" applyAlignment="1">
      <alignment vertical="center" wrapText="1"/>
    </xf>
    <xf numFmtId="0" fontId="18" fillId="3" borderId="13"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wrapText="1"/>
    </xf>
    <xf numFmtId="14" fontId="18" fillId="0" borderId="0" xfId="0" applyNumberFormat="1" applyFont="1" applyAlignment="1">
      <alignment horizontal="center" vertical="center" wrapText="1"/>
    </xf>
    <xf numFmtId="2" fontId="18" fillId="0" borderId="0" xfId="0" applyNumberFormat="1" applyFont="1" applyAlignment="1">
      <alignment horizontal="center" vertical="center" wrapText="1"/>
    </xf>
    <xf numFmtId="2" fontId="18" fillId="0" borderId="0" xfId="0" applyNumberFormat="1" applyFont="1" applyAlignment="1">
      <alignment horizontal="center"/>
    </xf>
    <xf numFmtId="0" fontId="19" fillId="2" borderId="6" xfId="0" applyFont="1" applyFill="1" applyBorder="1" applyAlignment="1" applyProtection="1">
      <alignment horizontal="center" vertical="center"/>
      <protection hidden="1"/>
    </xf>
    <xf numFmtId="14" fontId="20" fillId="10" borderId="7" xfId="0" applyNumberFormat="1" applyFont="1" applyFill="1" applyBorder="1" applyAlignment="1" applyProtection="1">
      <alignment horizontal="center" vertical="center" wrapText="1"/>
      <protection hidden="1"/>
    </xf>
    <xf numFmtId="49" fontId="21" fillId="10" borderId="7" xfId="0" applyNumberFormat="1" applyFont="1" applyFill="1" applyBorder="1" applyAlignment="1" applyProtection="1">
      <alignment horizontal="center" vertical="center" wrapText="1"/>
      <protection hidden="1"/>
    </xf>
    <xf numFmtId="14" fontId="20" fillId="11" borderId="7" xfId="0" applyNumberFormat="1" applyFont="1" applyFill="1" applyBorder="1" applyAlignment="1" applyProtection="1">
      <alignment horizontal="center" vertical="center" wrapText="1"/>
      <protection hidden="1"/>
    </xf>
    <xf numFmtId="49" fontId="21" fillId="11" borderId="7" xfId="0" applyNumberFormat="1" applyFont="1" applyFill="1" applyBorder="1" applyAlignment="1" applyProtection="1">
      <alignment horizontal="center" vertical="center" wrapText="1"/>
      <protection hidden="1"/>
    </xf>
    <xf numFmtId="14" fontId="20" fillId="7" borderId="7" xfId="0" applyNumberFormat="1" applyFont="1" applyFill="1" applyBorder="1" applyAlignment="1" applyProtection="1">
      <alignment horizontal="center" vertical="center" wrapText="1"/>
      <protection hidden="1"/>
    </xf>
    <xf numFmtId="14" fontId="20" fillId="5" borderId="7" xfId="0" applyNumberFormat="1" applyFont="1" applyFill="1" applyBorder="1" applyAlignment="1" applyProtection="1">
      <alignment horizontal="center" vertical="center" wrapText="1"/>
      <protection hidden="1"/>
    </xf>
    <xf numFmtId="0" fontId="3" fillId="0" borderId="9" xfId="0" applyFont="1" applyBorder="1" applyAlignment="1">
      <alignment horizontal="center" vertical="center" wrapText="1"/>
    </xf>
    <xf numFmtId="166" fontId="3" fillId="3" borderId="1" xfId="1" applyNumberFormat="1" applyFont="1" applyFill="1" applyBorder="1" applyAlignment="1" applyProtection="1">
      <alignment horizontal="center" vertical="center" wrapText="1"/>
    </xf>
    <xf numFmtId="166" fontId="3" fillId="3" borderId="1" xfId="1" applyNumberFormat="1" applyFont="1" applyFill="1" applyBorder="1" applyAlignment="1" applyProtection="1">
      <alignment horizontal="right" vertical="center" wrapText="1"/>
    </xf>
    <xf numFmtId="2" fontId="18" fillId="0" borderId="0" xfId="0" applyNumberFormat="1" applyFont="1"/>
    <xf numFmtId="166" fontId="3" fillId="0" borderId="1" xfId="1" applyNumberFormat="1" applyFont="1" applyFill="1" applyBorder="1" applyAlignment="1" applyProtection="1">
      <alignment horizontal="center" vertical="center" wrapText="1"/>
    </xf>
    <xf numFmtId="0" fontId="3" fillId="0" borderId="11" xfId="0" applyFont="1" applyBorder="1" applyAlignment="1">
      <alignment horizontal="center" vertical="center" wrapText="1"/>
    </xf>
    <xf numFmtId="166" fontId="3" fillId="3" borderId="12" xfId="1" applyNumberFormat="1" applyFont="1" applyFill="1" applyBorder="1" applyAlignment="1" applyProtection="1">
      <alignment horizontal="center" vertical="center" wrapText="1"/>
    </xf>
    <xf numFmtId="166" fontId="3" fillId="3" borderId="37" xfId="1" applyNumberFormat="1" applyFont="1" applyFill="1" applyBorder="1" applyAlignment="1" applyProtection="1">
      <alignment horizontal="center" vertical="center" wrapText="1"/>
    </xf>
    <xf numFmtId="166" fontId="3" fillId="3" borderId="37" xfId="1" applyNumberFormat="1" applyFont="1" applyFill="1" applyBorder="1" applyAlignment="1" applyProtection="1">
      <alignment horizontal="right" vertical="center" wrapText="1"/>
    </xf>
    <xf numFmtId="44" fontId="18" fillId="0" borderId="0" xfId="0" applyNumberFormat="1" applyFont="1"/>
    <xf numFmtId="44" fontId="17" fillId="0" borderId="6" xfId="0" applyNumberFormat="1" applyFont="1" applyBorder="1"/>
    <xf numFmtId="166" fontId="3" fillId="3" borderId="8" xfId="1" applyNumberFormat="1" applyFont="1" applyFill="1" applyBorder="1" applyAlignment="1" applyProtection="1">
      <alignment vertical="center" wrapText="1"/>
    </xf>
    <xf numFmtId="44" fontId="17" fillId="0" borderId="9" xfId="0" applyNumberFormat="1" applyFont="1" applyBorder="1"/>
    <xf numFmtId="166" fontId="3" fillId="3" borderId="10" xfId="1" applyNumberFormat="1" applyFont="1" applyFill="1" applyBorder="1" applyAlignment="1" applyProtection="1">
      <alignment vertical="center" wrapText="1"/>
    </xf>
    <xf numFmtId="44" fontId="17" fillId="8" borderId="11" xfId="0" applyNumberFormat="1" applyFont="1" applyFill="1" applyBorder="1"/>
    <xf numFmtId="166" fontId="21" fillId="8" borderId="13" xfId="1" applyNumberFormat="1" applyFont="1" applyFill="1" applyBorder="1" applyAlignment="1" applyProtection="1">
      <alignment vertical="center" wrapText="1"/>
    </xf>
    <xf numFmtId="0" fontId="19" fillId="2" borderId="6" xfId="0" applyFont="1" applyFill="1" applyBorder="1" applyAlignment="1" applyProtection="1">
      <alignment horizontal="center" vertical="center" wrapText="1"/>
      <protection hidden="1"/>
    </xf>
    <xf numFmtId="0" fontId="18" fillId="11" borderId="0" xfId="0" applyFont="1" applyFill="1" applyAlignment="1">
      <alignment horizontal="center" vertical="center" wrapText="1"/>
    </xf>
    <xf numFmtId="0" fontId="3" fillId="11" borderId="9" xfId="0" applyFont="1" applyFill="1" applyBorder="1" applyAlignment="1">
      <alignment horizontal="center" vertical="center" wrapText="1"/>
    </xf>
    <xf numFmtId="0" fontId="3" fillId="11" borderId="11" xfId="0" applyFont="1" applyFill="1" applyBorder="1" applyAlignment="1">
      <alignment horizontal="center" vertical="center" wrapText="1"/>
    </xf>
    <xf numFmtId="0" fontId="2" fillId="0" borderId="0" xfId="0" applyFont="1" applyAlignment="1">
      <alignment horizontal="center" vertical="center"/>
    </xf>
    <xf numFmtId="0" fontId="12" fillId="4" borderId="6" xfId="0" applyFont="1" applyFill="1" applyBorder="1" applyAlignment="1" applyProtection="1">
      <alignment horizontal="center" vertical="center"/>
      <protection hidden="1"/>
    </xf>
    <xf numFmtId="0" fontId="0" fillId="12" borderId="0" xfId="0" applyFill="1" applyAlignment="1">
      <alignment horizontal="center" vertical="center"/>
    </xf>
    <xf numFmtId="0" fontId="6" fillId="12" borderId="9"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0" fillId="8" borderId="0" xfId="0" applyFill="1" applyAlignment="1">
      <alignment horizontal="center" vertical="center"/>
    </xf>
    <xf numFmtId="0" fontId="18" fillId="8" borderId="0" xfId="0" applyFont="1" applyFill="1" applyAlignment="1">
      <alignment horizontal="center" vertical="center" wrapText="1"/>
    </xf>
    <xf numFmtId="0" fontId="3" fillId="8" borderId="9" xfId="0" applyFont="1" applyFill="1" applyBorder="1" applyAlignment="1">
      <alignment horizontal="center" vertical="center" wrapText="1"/>
    </xf>
    <xf numFmtId="0" fontId="0" fillId="0" borderId="0" xfId="0" applyAlignment="1">
      <alignment vertical="center" wrapText="1"/>
    </xf>
    <xf numFmtId="0" fontId="2" fillId="0" borderId="0" xfId="0" applyFont="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0" fillId="8" borderId="0" xfId="0" applyFill="1" applyAlignment="1">
      <alignment horizontal="center" vertical="center" wrapText="1"/>
    </xf>
    <xf numFmtId="0" fontId="3" fillId="0" borderId="0" xfId="0" applyFont="1" applyAlignment="1">
      <alignment horizontal="center" vertical="center" wrapText="1"/>
    </xf>
    <xf numFmtId="166" fontId="3" fillId="3" borderId="0" xfId="1" applyNumberFormat="1" applyFont="1" applyFill="1" applyBorder="1" applyAlignment="1" applyProtection="1">
      <alignment horizontal="center" vertical="center" wrapText="1"/>
    </xf>
    <xf numFmtId="166" fontId="3" fillId="3" borderId="27" xfId="1" applyNumberFormat="1" applyFont="1" applyFill="1" applyBorder="1" applyAlignment="1" applyProtection="1">
      <alignment horizontal="center" vertical="center" wrapText="1"/>
    </xf>
    <xf numFmtId="166" fontId="3" fillId="3" borderId="20" xfId="1" applyNumberFormat="1" applyFont="1" applyFill="1" applyBorder="1" applyAlignment="1" applyProtection="1">
      <alignment horizontal="right" vertical="center" wrapText="1"/>
    </xf>
    <xf numFmtId="166" fontId="3" fillId="8" borderId="1" xfId="1" applyNumberFormat="1" applyFont="1" applyFill="1" applyBorder="1" applyAlignment="1" applyProtection="1">
      <alignment horizontal="center" vertical="center" wrapText="1"/>
    </xf>
    <xf numFmtId="166" fontId="3" fillId="8" borderId="1" xfId="1" applyNumberFormat="1" applyFont="1" applyFill="1" applyBorder="1" applyAlignment="1" applyProtection="1">
      <alignment horizontal="right" vertical="center" wrapText="1"/>
    </xf>
    <xf numFmtId="49" fontId="21" fillId="10" borderId="1" xfId="0" applyNumberFormat="1" applyFont="1" applyFill="1" applyBorder="1" applyAlignment="1" applyProtection="1">
      <alignment horizontal="center" vertical="center" wrapText="1"/>
      <protection hidden="1"/>
    </xf>
    <xf numFmtId="49" fontId="21" fillId="11" borderId="1" xfId="0" applyNumberFormat="1" applyFont="1" applyFill="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24" fillId="13" borderId="39" xfId="0" applyFont="1" applyFill="1" applyBorder="1" applyAlignment="1">
      <alignment horizontal="center" vertical="center" wrapText="1"/>
    </xf>
    <xf numFmtId="0" fontId="24" fillId="13" borderId="40" xfId="0" applyFont="1" applyFill="1" applyBorder="1" applyAlignment="1">
      <alignment horizontal="center" vertical="center" wrapText="1"/>
    </xf>
    <xf numFmtId="0" fontId="24" fillId="13" borderId="43" xfId="0" applyFont="1" applyFill="1" applyBorder="1" applyAlignment="1">
      <alignment horizontal="center" vertical="center"/>
    </xf>
    <xf numFmtId="0" fontId="26" fillId="0" borderId="43" xfId="0" applyFont="1" applyBorder="1" applyAlignment="1">
      <alignment horizontal="right" vertical="center"/>
    </xf>
    <xf numFmtId="0" fontId="27" fillId="0" borderId="0" xfId="0" applyFont="1"/>
    <xf numFmtId="0" fontId="28" fillId="0" borderId="46" xfId="0" applyFont="1" applyBorder="1"/>
    <xf numFmtId="0" fontId="28" fillId="0" borderId="46" xfId="0" applyFont="1" applyBorder="1" applyAlignment="1">
      <alignment vertical="center" wrapText="1"/>
    </xf>
    <xf numFmtId="0" fontId="29" fillId="0" borderId="0" xfId="0" applyFont="1"/>
    <xf numFmtId="0" fontId="26" fillId="0" borderId="39" xfId="0" applyFont="1" applyBorder="1" applyAlignment="1">
      <alignment horizontal="right" vertical="center"/>
    </xf>
    <xf numFmtId="42" fontId="27" fillId="0" borderId="0" xfId="6" applyFont="1"/>
    <xf numFmtId="42" fontId="0" fillId="0" borderId="0" xfId="0" applyNumberFormat="1"/>
    <xf numFmtId="0" fontId="28" fillId="0" borderId="48" xfId="0" applyFont="1" applyBorder="1"/>
    <xf numFmtId="0" fontId="28" fillId="0" borderId="48" xfId="0" applyFont="1" applyBorder="1" applyAlignment="1">
      <alignment vertical="center" wrapText="1"/>
    </xf>
    <xf numFmtId="0" fontId="28" fillId="0" borderId="49" xfId="0" applyFont="1" applyBorder="1"/>
    <xf numFmtId="0" fontId="28" fillId="0" borderId="49" xfId="0" applyFont="1" applyBorder="1" applyAlignment="1">
      <alignment vertical="center" wrapText="1"/>
    </xf>
    <xf numFmtId="0" fontId="24" fillId="13" borderId="50" xfId="0" applyFont="1" applyFill="1" applyBorder="1" applyAlignment="1">
      <alignment horizontal="center" vertical="center"/>
    </xf>
    <xf numFmtId="0" fontId="26" fillId="0" borderId="51" xfId="0" applyFont="1" applyBorder="1" applyAlignment="1">
      <alignment horizontal="right" vertical="center"/>
    </xf>
    <xf numFmtId="0" fontId="28" fillId="0" borderId="52" xfId="0" applyFont="1" applyBorder="1"/>
    <xf numFmtId="0" fontId="28" fillId="0" borderId="52" xfId="0" applyFont="1" applyBorder="1" applyAlignment="1">
      <alignment horizontal="left" vertical="center" wrapText="1"/>
    </xf>
    <xf numFmtId="0" fontId="28" fillId="0" borderId="53" xfId="0" applyFont="1" applyBorder="1"/>
    <xf numFmtId="0" fontId="30" fillId="0" borderId="53" xfId="0" applyFont="1" applyBorder="1" applyAlignment="1">
      <alignment horizontal="left" vertical="center" wrapText="1"/>
    </xf>
    <xf numFmtId="0" fontId="30" fillId="0" borderId="52" xfId="0" applyFont="1" applyBorder="1" applyAlignment="1">
      <alignment horizontal="left" vertical="center"/>
    </xf>
    <xf numFmtId="0" fontId="30" fillId="0" borderId="52" xfId="0" applyFont="1" applyBorder="1" applyAlignment="1">
      <alignment horizontal="left" vertical="center" wrapText="1"/>
    </xf>
    <xf numFmtId="0" fontId="24" fillId="13" borderId="54" xfId="0" applyFont="1" applyFill="1" applyBorder="1" applyAlignment="1">
      <alignment horizontal="center" vertical="center"/>
    </xf>
    <xf numFmtId="0" fontId="24" fillId="13" borderId="47" xfId="0" applyFont="1" applyFill="1" applyBorder="1" applyAlignment="1">
      <alignment horizontal="center" vertical="center"/>
    </xf>
    <xf numFmtId="0" fontId="24" fillId="13" borderId="0" xfId="0" applyFont="1" applyFill="1" applyAlignment="1">
      <alignment horizontal="center" vertical="center"/>
    </xf>
    <xf numFmtId="0" fontId="24" fillId="13" borderId="44" xfId="0" applyFont="1" applyFill="1" applyBorder="1" applyAlignment="1">
      <alignment horizontal="center" vertical="center"/>
    </xf>
    <xf numFmtId="0" fontId="26" fillId="0" borderId="43" xfId="0" applyFont="1" applyBorder="1" applyAlignment="1">
      <alignment horizontal="center" vertical="center"/>
    </xf>
    <xf numFmtId="0" fontId="26" fillId="0" borderId="43" xfId="0" applyFont="1" applyBorder="1" applyAlignment="1">
      <alignment horizontal="center" vertical="center" wrapText="1"/>
    </xf>
    <xf numFmtId="0" fontId="26" fillId="0" borderId="59" xfId="0" applyFont="1" applyBorder="1" applyAlignment="1">
      <alignment horizontal="left" vertical="center" wrapText="1"/>
    </xf>
    <xf numFmtId="0" fontId="26" fillId="0" borderId="60" xfId="0" applyFont="1" applyBorder="1" applyAlignment="1">
      <alignment horizontal="left" vertical="center" wrapText="1"/>
    </xf>
    <xf numFmtId="0" fontId="26" fillId="0" borderId="43" xfId="0" applyFont="1" applyBorder="1" applyAlignment="1">
      <alignment horizontal="left" vertical="center" wrapText="1"/>
    </xf>
    <xf numFmtId="0" fontId="26" fillId="0" borderId="60" xfId="0" applyFont="1" applyBorder="1" applyAlignment="1">
      <alignment horizontal="center" vertical="center" wrapText="1"/>
    </xf>
    <xf numFmtId="167" fontId="24" fillId="14" borderId="40" xfId="6" applyNumberFormat="1" applyFont="1" applyFill="1" applyBorder="1" applyAlignment="1">
      <alignment horizontal="center" vertical="center" wrapText="1"/>
    </xf>
    <xf numFmtId="167" fontId="0" fillId="0" borderId="0" xfId="6" applyNumberFormat="1" applyFont="1"/>
    <xf numFmtId="0" fontId="26" fillId="0" borderId="44" xfId="0" applyFont="1" applyBorder="1" applyAlignment="1">
      <alignment horizontal="right" vertical="center"/>
    </xf>
    <xf numFmtId="0" fontId="3" fillId="0" borderId="0" xfId="0" applyFont="1" applyAlignment="1">
      <alignment horizontal="center" vertical="center"/>
    </xf>
    <xf numFmtId="0" fontId="3" fillId="0" borderId="0" xfId="0" applyFont="1"/>
    <xf numFmtId="0" fontId="21" fillId="3" borderId="33" xfId="0" applyFont="1" applyFill="1" applyBorder="1" applyAlignment="1">
      <alignment vertical="center" wrapText="1"/>
    </xf>
    <xf numFmtId="0" fontId="21" fillId="3" borderId="0" xfId="0" applyFont="1" applyFill="1" applyAlignment="1">
      <alignment vertical="center" wrapText="1"/>
    </xf>
    <xf numFmtId="0" fontId="21" fillId="0" borderId="28" xfId="0" applyFont="1" applyBorder="1"/>
    <xf numFmtId="0" fontId="21" fillId="4" borderId="8" xfId="0" applyFont="1" applyFill="1" applyBorder="1" applyAlignment="1">
      <alignment horizontal="center" vertical="center"/>
    </xf>
    <xf numFmtId="0" fontId="21" fillId="0" borderId="0" xfId="0" applyFont="1" applyAlignment="1">
      <alignment vertical="center"/>
    </xf>
    <xf numFmtId="0" fontId="3" fillId="3" borderId="10" xfId="0" applyFont="1" applyFill="1" applyBorder="1" applyAlignment="1">
      <alignment horizontal="center" vertical="center" wrapText="1"/>
    </xf>
    <xf numFmtId="0" fontId="3" fillId="0" borderId="0" xfId="0" applyFont="1" applyAlignment="1">
      <alignment vertical="center" wrapText="1"/>
    </xf>
    <xf numFmtId="0" fontId="3" fillId="3" borderId="13" xfId="0" applyFont="1" applyFill="1" applyBorder="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2" fontId="3" fillId="0" borderId="0" xfId="0" applyNumberFormat="1" applyFont="1" applyAlignment="1">
      <alignment horizontal="center"/>
    </xf>
    <xf numFmtId="0" fontId="31" fillId="0" borderId="0" xfId="0" applyFont="1" applyAlignment="1">
      <alignment horizontal="center" vertical="center" wrapText="1"/>
    </xf>
    <xf numFmtId="14" fontId="21" fillId="10" borderId="1" xfId="0" applyNumberFormat="1" applyFont="1" applyFill="1" applyBorder="1" applyAlignment="1" applyProtection="1">
      <alignment horizontal="center" vertical="center" wrapText="1"/>
      <protection hidden="1"/>
    </xf>
    <xf numFmtId="14" fontId="21" fillId="11" borderId="1" xfId="0" applyNumberFormat="1" applyFont="1" applyFill="1" applyBorder="1" applyAlignment="1" applyProtection="1">
      <alignment horizontal="center" vertical="center" wrapText="1"/>
      <protection hidden="1"/>
    </xf>
    <xf numFmtId="14" fontId="21" fillId="5" borderId="1" xfId="0" applyNumberFormat="1" applyFont="1" applyFill="1" applyBorder="1" applyAlignment="1" applyProtection="1">
      <alignment horizontal="center" vertical="center" wrapText="1"/>
      <protection hidden="1"/>
    </xf>
    <xf numFmtId="0" fontId="32" fillId="0" borderId="0" xfId="0" applyFont="1" applyAlignment="1">
      <alignment horizontal="center" vertical="center" wrapText="1"/>
    </xf>
    <xf numFmtId="0" fontId="3" fillId="8" borderId="0" xfId="0" applyFont="1" applyFill="1"/>
    <xf numFmtId="44" fontId="3" fillId="0" borderId="0" xfId="0" applyNumberFormat="1" applyFont="1"/>
    <xf numFmtId="44" fontId="21" fillId="0" borderId="6" xfId="0" applyNumberFormat="1" applyFont="1" applyBorder="1"/>
    <xf numFmtId="44" fontId="21" fillId="0" borderId="9" xfId="0" applyNumberFormat="1" applyFont="1" applyBorder="1"/>
    <xf numFmtId="44" fontId="21" fillId="8" borderId="11" xfId="0" applyNumberFormat="1" applyFont="1" applyFill="1" applyBorder="1"/>
    <xf numFmtId="49" fontId="21" fillId="15" borderId="1" xfId="0" applyNumberFormat="1" applyFont="1" applyFill="1" applyBorder="1" applyAlignment="1" applyProtection="1">
      <alignment horizontal="center" vertical="center" wrapText="1"/>
      <protection hidden="1"/>
    </xf>
    <xf numFmtId="166" fontId="3" fillId="15" borderId="1" xfId="1" applyNumberFormat="1" applyFont="1" applyFill="1" applyBorder="1" applyAlignment="1" applyProtection="1">
      <alignment horizontal="center" vertical="center" wrapText="1"/>
    </xf>
    <xf numFmtId="166" fontId="18" fillId="3" borderId="1" xfId="1" applyNumberFormat="1" applyFont="1" applyFill="1" applyBorder="1" applyAlignment="1" applyProtection="1">
      <alignment horizontal="center" vertical="center" wrapText="1"/>
    </xf>
    <xf numFmtId="166" fontId="18" fillId="3" borderId="1" xfId="1" applyNumberFormat="1" applyFont="1" applyFill="1" applyBorder="1" applyAlignment="1" applyProtection="1">
      <alignment horizontal="right" vertical="center" wrapText="1"/>
    </xf>
    <xf numFmtId="0" fontId="21" fillId="4" borderId="1" xfId="0" applyFont="1" applyFill="1" applyBorder="1" applyAlignment="1" applyProtection="1">
      <alignment horizontal="center" vertical="center"/>
      <protection hidden="1"/>
    </xf>
    <xf numFmtId="14" fontId="21" fillId="4" borderId="1" xfId="0" applyNumberFormat="1" applyFont="1" applyFill="1" applyBorder="1" applyAlignment="1" applyProtection="1">
      <alignment horizontal="center" vertical="center" wrapText="1"/>
      <protection hidden="1"/>
    </xf>
    <xf numFmtId="166" fontId="3" fillId="0" borderId="1" xfId="1" applyNumberFormat="1" applyFont="1" applyFill="1" applyBorder="1" applyAlignment="1" applyProtection="1">
      <alignment horizontal="right" vertical="center" wrapText="1"/>
    </xf>
    <xf numFmtId="0" fontId="3" fillId="3" borderId="10" xfId="1" applyNumberFormat="1" applyFont="1" applyFill="1" applyBorder="1" applyAlignment="1" applyProtection="1">
      <alignment vertical="center" wrapText="1"/>
    </xf>
    <xf numFmtId="1" fontId="6" fillId="3" borderId="25" xfId="1" applyNumberFormat="1" applyFont="1" applyFill="1" applyBorder="1" applyAlignment="1" applyProtection="1">
      <alignment horizontal="center" vertical="center" wrapText="1"/>
    </xf>
    <xf numFmtId="1" fontId="6" fillId="3" borderId="1" xfId="1" applyNumberFormat="1" applyFont="1" applyFill="1" applyBorder="1" applyAlignment="1" applyProtection="1">
      <alignment horizontal="center" vertical="center" wrapText="1"/>
    </xf>
    <xf numFmtId="1" fontId="5" fillId="0" borderId="1" xfId="5" applyNumberFormat="1" applyFont="1" applyBorder="1" applyAlignment="1" applyProtection="1">
      <alignment horizontal="center" vertical="center"/>
      <protection hidden="1"/>
    </xf>
    <xf numFmtId="1" fontId="5" fillId="0" borderId="12" xfId="5" applyNumberFormat="1" applyFont="1" applyBorder="1" applyAlignment="1" applyProtection="1">
      <alignment horizontal="center" vertical="center"/>
      <protection hidden="1"/>
    </xf>
    <xf numFmtId="0" fontId="3" fillId="3" borderId="1" xfId="1" applyNumberFormat="1" applyFont="1" applyFill="1" applyBorder="1" applyAlignment="1" applyProtection="1">
      <alignment horizontal="center" vertical="center" wrapText="1"/>
    </xf>
    <xf numFmtId="0" fontId="33" fillId="0" borderId="0" xfId="0" applyFont="1" applyAlignment="1">
      <alignment horizontal="center" vertical="center"/>
    </xf>
    <xf numFmtId="49" fontId="12" fillId="6" borderId="61" xfId="0" applyNumberFormat="1" applyFont="1" applyFill="1" applyBorder="1" applyAlignment="1" applyProtection="1">
      <alignment horizontal="center" vertical="center" wrapText="1"/>
      <protection hidden="1"/>
    </xf>
    <xf numFmtId="166" fontId="34" fillId="0" borderId="1" xfId="1" applyNumberFormat="1" applyFont="1" applyFill="1" applyBorder="1" applyAlignment="1" applyProtection="1">
      <alignment horizontal="left" vertical="center" wrapText="1"/>
    </xf>
    <xf numFmtId="166" fontId="35" fillId="16" borderId="9" xfId="1" applyNumberFormat="1" applyFont="1" applyFill="1" applyBorder="1" applyAlignment="1">
      <alignment vertical="center"/>
    </xf>
    <xf numFmtId="166" fontId="6" fillId="0" borderId="25" xfId="1" applyNumberFormat="1" applyFont="1" applyFill="1" applyBorder="1" applyAlignment="1" applyProtection="1">
      <alignment horizontal="center" vertical="center" wrapText="1"/>
    </xf>
    <xf numFmtId="166" fontId="6" fillId="0" borderId="25" xfId="1" applyNumberFormat="1" applyFont="1" applyFill="1" applyBorder="1" applyAlignment="1" applyProtection="1">
      <alignment horizontal="left" vertical="center" wrapText="1"/>
    </xf>
    <xf numFmtId="166" fontId="6" fillId="0" borderId="65" xfId="1" applyNumberFormat="1" applyFont="1" applyFill="1" applyBorder="1" applyAlignment="1" applyProtection="1">
      <alignment horizontal="center" vertical="center" wrapText="1"/>
    </xf>
    <xf numFmtId="166" fontId="6" fillId="0" borderId="1" xfId="1" applyNumberFormat="1" applyFont="1" applyFill="1" applyBorder="1" applyAlignment="1" applyProtection="1">
      <alignment horizontal="left" vertical="center" wrapText="1"/>
    </xf>
    <xf numFmtId="166" fontId="6" fillId="0" borderId="10" xfId="1" applyNumberFormat="1" applyFont="1" applyFill="1" applyBorder="1" applyAlignment="1" applyProtection="1">
      <alignment horizontal="center" vertical="center" wrapText="1"/>
    </xf>
    <xf numFmtId="166" fontId="5" fillId="0" borderId="1" xfId="1" applyNumberFormat="1" applyFont="1" applyFill="1" applyBorder="1" applyAlignment="1" applyProtection="1">
      <alignment horizontal="left" vertical="center" wrapText="1"/>
    </xf>
    <xf numFmtId="166" fontId="5" fillId="0" borderId="12" xfId="1" applyNumberFormat="1" applyFont="1" applyFill="1" applyBorder="1" applyAlignment="1" applyProtection="1">
      <alignment horizontal="left" vertical="center" wrapText="1"/>
    </xf>
    <xf numFmtId="166" fontId="6" fillId="0" borderId="12" xfId="1" applyNumberFormat="1" applyFont="1" applyFill="1" applyBorder="1" applyAlignment="1" applyProtection="1">
      <alignment horizontal="center" vertical="center" wrapText="1"/>
    </xf>
    <xf numFmtId="166" fontId="6" fillId="0" borderId="13" xfId="1" applyNumberFormat="1" applyFont="1" applyFill="1" applyBorder="1" applyAlignment="1" applyProtection="1">
      <alignment horizontal="center" vertical="center" wrapText="1"/>
    </xf>
    <xf numFmtId="166" fontId="6" fillId="3" borderId="8" xfId="1" applyNumberFormat="1" applyFont="1" applyFill="1" applyBorder="1" applyAlignment="1" applyProtection="1">
      <alignment horizontal="center" vertical="center" wrapText="1"/>
    </xf>
    <xf numFmtId="166" fontId="6" fillId="3" borderId="10" xfId="1" applyNumberFormat="1" applyFont="1" applyFill="1" applyBorder="1" applyAlignment="1" applyProtection="1">
      <alignment horizontal="center" vertical="center" wrapText="1"/>
    </xf>
    <xf numFmtId="166" fontId="4" fillId="8" borderId="13" xfId="1" applyNumberFormat="1" applyFont="1" applyFill="1" applyBorder="1" applyAlignment="1" applyProtection="1">
      <alignment horizontal="center" vertical="center" wrapText="1"/>
    </xf>
    <xf numFmtId="14" fontId="21" fillId="17" borderId="1" xfId="0" applyNumberFormat="1" applyFont="1" applyFill="1" applyBorder="1" applyAlignment="1" applyProtection="1">
      <alignment horizontal="center" vertical="center" wrapText="1"/>
      <protection hidden="1"/>
    </xf>
    <xf numFmtId="14" fontId="21" fillId="15" borderId="1" xfId="0" applyNumberFormat="1" applyFont="1" applyFill="1" applyBorder="1" applyAlignment="1" applyProtection="1">
      <alignment horizontal="center" vertical="center" wrapText="1"/>
      <protection hidden="1"/>
    </xf>
    <xf numFmtId="0" fontId="6" fillId="3" borderId="65" xfId="3" applyNumberFormat="1" applyFont="1" applyFill="1" applyBorder="1" applyAlignment="1" applyProtection="1">
      <alignment horizontal="center" vertical="center" wrapText="1"/>
    </xf>
    <xf numFmtId="0" fontId="6" fillId="3" borderId="65" xfId="1" applyNumberFormat="1" applyFont="1" applyFill="1" applyBorder="1" applyAlignment="1" applyProtection="1">
      <alignment horizontal="center" vertical="center" wrapText="1"/>
    </xf>
    <xf numFmtId="166" fontId="3" fillId="0" borderId="0" xfId="0" applyNumberFormat="1" applyFont="1"/>
    <xf numFmtId="168" fontId="3" fillId="0" borderId="0" xfId="6" applyNumberFormat="1" applyFont="1"/>
    <xf numFmtId="9" fontId="3" fillId="0" borderId="0" xfId="0" applyNumberFormat="1" applyFont="1"/>
    <xf numFmtId="166" fontId="36" fillId="0" borderId="0" xfId="1" applyNumberFormat="1" applyFont="1" applyFill="1" applyBorder="1" applyAlignment="1" applyProtection="1">
      <alignment horizontal="center" vertical="center" wrapText="1"/>
    </xf>
    <xf numFmtId="14" fontId="38" fillId="5" borderId="62" xfId="0" applyNumberFormat="1" applyFont="1" applyFill="1" applyBorder="1" applyAlignment="1" applyProtection="1">
      <alignment horizontal="center" vertical="center" wrapText="1"/>
      <protection hidden="1"/>
    </xf>
    <xf numFmtId="0" fontId="38" fillId="5" borderId="63" xfId="0" applyNumberFormat="1" applyFont="1" applyFill="1" applyBorder="1" applyAlignment="1" applyProtection="1">
      <alignment horizontal="center" vertical="center" wrapText="1"/>
      <protection hidden="1"/>
    </xf>
    <xf numFmtId="169" fontId="38" fillId="5" borderId="63" xfId="0" applyNumberFormat="1" applyFont="1" applyFill="1" applyBorder="1" applyAlignment="1" applyProtection="1">
      <alignment horizontal="center" vertical="center" wrapText="1"/>
      <protection hidden="1"/>
    </xf>
    <xf numFmtId="14" fontId="38" fillId="5" borderId="63" xfId="0" applyNumberFormat="1" applyFont="1" applyFill="1" applyBorder="1" applyAlignment="1" applyProtection="1">
      <alignment horizontal="center" vertical="center" wrapText="1"/>
      <protection hidden="1"/>
    </xf>
    <xf numFmtId="14" fontId="38" fillId="5" borderId="64" xfId="0" applyNumberFormat="1" applyFont="1" applyFill="1" applyBorder="1" applyAlignment="1" applyProtection="1">
      <alignment horizontal="center" vertical="center" wrapText="1"/>
      <protection hidden="1"/>
    </xf>
    <xf numFmtId="0" fontId="37" fillId="0" borderId="0" xfId="0" applyFont="1" applyAlignment="1">
      <alignment vertical="center"/>
    </xf>
    <xf numFmtId="10" fontId="5" fillId="0" borderId="0" xfId="0" applyNumberFormat="1" applyFont="1" applyAlignment="1">
      <alignment vertical="center"/>
    </xf>
    <xf numFmtId="0" fontId="5" fillId="0" borderId="0" xfId="0" applyFont="1" applyAlignment="1">
      <alignment vertical="center"/>
    </xf>
    <xf numFmtId="0" fontId="39" fillId="0" borderId="0" xfId="0" applyFont="1" applyAlignment="1">
      <alignment vertical="center"/>
    </xf>
    <xf numFmtId="10" fontId="37" fillId="0" borderId="0" xfId="0" applyNumberFormat="1" applyFont="1" applyAlignment="1">
      <alignment vertical="center"/>
    </xf>
    <xf numFmtId="2" fontId="37" fillId="0" borderId="0" xfId="0" applyNumberFormat="1" applyFont="1" applyAlignment="1">
      <alignment vertical="center"/>
    </xf>
    <xf numFmtId="0" fontId="39" fillId="0" borderId="6" xfId="0" applyFont="1" applyBorder="1" applyAlignment="1">
      <alignment vertical="center"/>
    </xf>
    <xf numFmtId="166" fontId="37" fillId="0" borderId="0" xfId="0" applyNumberFormat="1" applyFont="1" applyAlignment="1">
      <alignment vertical="center"/>
    </xf>
    <xf numFmtId="0" fontId="39" fillId="0" borderId="66" xfId="0" applyFont="1" applyBorder="1" applyAlignment="1">
      <alignment vertical="center"/>
    </xf>
    <xf numFmtId="0" fontId="39" fillId="0" borderId="9" xfId="0" applyFont="1" applyBorder="1" applyAlignment="1">
      <alignment vertical="center"/>
    </xf>
    <xf numFmtId="0" fontId="39" fillId="0" borderId="0" xfId="0" applyFont="1" applyAlignment="1">
      <alignment vertical="center" wrapText="1"/>
    </xf>
    <xf numFmtId="0" fontId="39" fillId="8" borderId="11" xfId="0" applyFont="1" applyFill="1" applyBorder="1" applyAlignment="1">
      <alignment vertical="center"/>
    </xf>
    <xf numFmtId="0" fontId="39" fillId="0" borderId="0" xfId="0" applyFont="1" applyFill="1" applyBorder="1" applyAlignment="1">
      <alignment vertical="center"/>
    </xf>
    <xf numFmtId="0" fontId="37" fillId="0" borderId="0" xfId="0" applyFont="1" applyFill="1" applyAlignment="1">
      <alignment vertical="center"/>
    </xf>
    <xf numFmtId="44" fontId="37" fillId="0" borderId="0" xfId="0" applyNumberFormat="1" applyFont="1" applyAlignment="1">
      <alignment vertical="center"/>
    </xf>
    <xf numFmtId="42" fontId="37" fillId="0" borderId="0" xfId="6" applyFont="1" applyAlignment="1">
      <alignment vertical="center"/>
    </xf>
    <xf numFmtId="44" fontId="37" fillId="0" borderId="0" xfId="1" applyFont="1" applyAlignment="1">
      <alignment vertical="center"/>
    </xf>
    <xf numFmtId="0" fontId="37" fillId="0" borderId="0" xfId="0" applyFont="1" applyAlignment="1">
      <alignment vertical="center" wrapText="1"/>
    </xf>
    <xf numFmtId="166" fontId="40" fillId="8" borderId="0" xfId="0" applyNumberFormat="1" applyFont="1" applyFill="1" applyAlignment="1">
      <alignment vertical="center" wrapText="1"/>
    </xf>
    <xf numFmtId="166" fontId="40" fillId="0" borderId="0" xfId="0" applyNumberFormat="1" applyFont="1" applyFill="1" applyAlignment="1">
      <alignment vertical="center" wrapText="1"/>
    </xf>
    <xf numFmtId="0" fontId="39" fillId="0" borderId="0" xfId="0" applyFont="1" applyAlignment="1">
      <alignment horizontal="center" vertical="center"/>
    </xf>
    <xf numFmtId="44" fontId="39" fillId="0" borderId="0" xfId="0" applyNumberFormat="1" applyFont="1" applyAlignment="1">
      <alignment vertical="center" wrapText="1"/>
    </xf>
    <xf numFmtId="10" fontId="37" fillId="0" borderId="0" xfId="3" applyNumberFormat="1" applyFont="1" applyAlignment="1">
      <alignment vertical="center"/>
    </xf>
    <xf numFmtId="9" fontId="39" fillId="0" borderId="0" xfId="0" applyNumberFormat="1" applyFont="1" applyAlignment="1">
      <alignment horizontal="center" vertical="center"/>
    </xf>
    <xf numFmtId="9" fontId="37" fillId="0" borderId="0" xfId="0" applyNumberFormat="1" applyFont="1" applyAlignment="1">
      <alignment vertical="center"/>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9" fillId="0" borderId="67" xfId="0" applyFont="1" applyBorder="1" applyAlignment="1">
      <alignment vertical="center"/>
    </xf>
    <xf numFmtId="44" fontId="39" fillId="11" borderId="1" xfId="0" applyNumberFormat="1" applyFont="1" applyFill="1" applyBorder="1" applyAlignment="1">
      <alignment horizontal="center" vertical="center" wrapText="1"/>
    </xf>
    <xf numFmtId="166" fontId="39" fillId="11" borderId="1" xfId="0" applyNumberFormat="1" applyFont="1" applyFill="1" applyBorder="1" applyAlignment="1">
      <alignment vertical="center"/>
    </xf>
    <xf numFmtId="166" fontId="37" fillId="11" borderId="1" xfId="0" applyNumberFormat="1" applyFont="1" applyFill="1" applyBorder="1" applyAlignment="1">
      <alignment vertical="center"/>
    </xf>
    <xf numFmtId="0" fontId="39" fillId="11" borderId="1" xfId="0" applyFont="1" applyFill="1" applyBorder="1" applyAlignment="1">
      <alignment horizontal="center" vertical="center" wrapText="1"/>
    </xf>
    <xf numFmtId="0" fontId="37" fillId="11" borderId="1" xfId="0" applyFont="1" applyFill="1" applyBorder="1" applyAlignment="1">
      <alignment vertical="center"/>
    </xf>
    <xf numFmtId="10" fontId="37" fillId="11" borderId="1" xfId="3" applyNumberFormat="1" applyFont="1" applyFill="1" applyBorder="1" applyAlignment="1">
      <alignment vertical="center"/>
    </xf>
    <xf numFmtId="0" fontId="39" fillId="12" borderId="1" xfId="0" applyFont="1" applyFill="1" applyBorder="1" applyAlignment="1">
      <alignment horizontal="center" vertical="center" wrapText="1"/>
    </xf>
    <xf numFmtId="0" fontId="37" fillId="12" borderId="1" xfId="0" applyFont="1" applyFill="1" applyBorder="1" applyAlignment="1">
      <alignment vertical="center"/>
    </xf>
    <xf numFmtId="10" fontId="37" fillId="12" borderId="1" xfId="3" applyNumberFormat="1" applyFont="1" applyFill="1" applyBorder="1" applyAlignment="1">
      <alignment vertical="center"/>
    </xf>
    <xf numFmtId="44" fontId="39" fillId="12" borderId="1" xfId="0" applyNumberFormat="1" applyFont="1" applyFill="1" applyBorder="1" applyAlignment="1">
      <alignment horizontal="center" vertical="center" wrapText="1"/>
    </xf>
    <xf numFmtId="166" fontId="39" fillId="12" borderId="1" xfId="0" applyNumberFormat="1" applyFont="1" applyFill="1" applyBorder="1" applyAlignment="1">
      <alignment vertical="center"/>
    </xf>
    <xf numFmtId="166" fontId="37" fillId="12" borderId="1" xfId="0" applyNumberFormat="1" applyFont="1" applyFill="1" applyBorder="1" applyAlignment="1">
      <alignment vertical="center"/>
    </xf>
    <xf numFmtId="44" fontId="39" fillId="18" borderId="1" xfId="0" applyNumberFormat="1" applyFont="1" applyFill="1" applyBorder="1" applyAlignment="1">
      <alignment horizontal="center" vertical="center" wrapText="1"/>
    </xf>
    <xf numFmtId="166" fontId="39" fillId="18" borderId="1" xfId="0" applyNumberFormat="1" applyFont="1" applyFill="1" applyBorder="1" applyAlignment="1">
      <alignment vertical="center"/>
    </xf>
    <xf numFmtId="166" fontId="37" fillId="18" borderId="1" xfId="0" applyNumberFormat="1" applyFont="1" applyFill="1" applyBorder="1" applyAlignment="1">
      <alignment vertical="center"/>
    </xf>
    <xf numFmtId="0" fontId="39" fillId="18" borderId="1" xfId="0" applyFont="1" applyFill="1" applyBorder="1" applyAlignment="1">
      <alignment horizontal="center" vertical="center" wrapText="1"/>
    </xf>
    <xf numFmtId="0" fontId="37" fillId="18" borderId="1" xfId="0" applyFont="1" applyFill="1" applyBorder="1" applyAlignment="1">
      <alignment vertical="center"/>
    </xf>
    <xf numFmtId="10" fontId="37" fillId="18" borderId="1" xfId="3" applyNumberFormat="1" applyFont="1" applyFill="1" applyBorder="1" applyAlignment="1">
      <alignment vertical="center"/>
    </xf>
    <xf numFmtId="0" fontId="37" fillId="0" borderId="1" xfId="0" applyFont="1" applyBorder="1" applyAlignment="1">
      <alignment vertical="center" wrapText="1"/>
    </xf>
    <xf numFmtId="0" fontId="39" fillId="0" borderId="1" xfId="0" applyFont="1" applyBorder="1" applyAlignment="1">
      <alignment vertical="center"/>
    </xf>
    <xf numFmtId="10" fontId="37" fillId="12" borderId="1" xfId="0" applyNumberFormat="1" applyFont="1" applyFill="1" applyBorder="1" applyAlignment="1">
      <alignment vertical="center"/>
    </xf>
    <xf numFmtId="10" fontId="37" fillId="11" borderId="1" xfId="0" applyNumberFormat="1" applyFont="1" applyFill="1" applyBorder="1" applyAlignment="1">
      <alignment vertical="center"/>
    </xf>
    <xf numFmtId="10" fontId="37" fillId="18" borderId="1" xfId="0" applyNumberFormat="1" applyFont="1" applyFill="1" applyBorder="1" applyAlignment="1">
      <alignment vertical="center"/>
    </xf>
    <xf numFmtId="0" fontId="18" fillId="7" borderId="29" xfId="0" applyFont="1" applyFill="1" applyBorder="1" applyAlignment="1">
      <alignment horizontal="left" vertical="center" wrapText="1"/>
    </xf>
    <xf numFmtId="0" fontId="18" fillId="7" borderId="30" xfId="0" applyFont="1" applyFill="1" applyBorder="1" applyAlignment="1">
      <alignment horizontal="left" vertical="center" wrapText="1"/>
    </xf>
    <xf numFmtId="0" fontId="18" fillId="7" borderId="31" xfId="0" applyFont="1" applyFill="1" applyBorder="1" applyAlignment="1">
      <alignment horizontal="left" vertical="center" wrapText="1"/>
    </xf>
    <xf numFmtId="0" fontId="18" fillId="7" borderId="32" xfId="0" applyFont="1" applyFill="1" applyBorder="1" applyAlignment="1">
      <alignment horizontal="left" vertical="center" wrapText="1"/>
    </xf>
    <xf numFmtId="0" fontId="18" fillId="7" borderId="0" xfId="0" applyFont="1" applyFill="1" applyAlignment="1">
      <alignment horizontal="left" vertical="center" wrapText="1"/>
    </xf>
    <xf numFmtId="0" fontId="18" fillId="7" borderId="21" xfId="0" applyFont="1" applyFill="1" applyBorder="1" applyAlignment="1">
      <alignment horizontal="left" vertical="center" wrapText="1"/>
    </xf>
    <xf numFmtId="0" fontId="18" fillId="7" borderId="33" xfId="0" applyFont="1" applyFill="1" applyBorder="1" applyAlignment="1">
      <alignment horizontal="left" vertical="center" wrapText="1"/>
    </xf>
    <xf numFmtId="0" fontId="18" fillId="7" borderId="34" xfId="0" applyFont="1" applyFill="1" applyBorder="1" applyAlignment="1">
      <alignment horizontal="left" vertical="center" wrapText="1"/>
    </xf>
    <xf numFmtId="0" fontId="18" fillId="7" borderId="35" xfId="0" applyFont="1" applyFill="1" applyBorder="1" applyAlignment="1">
      <alignment horizontal="left" vertical="center" wrapText="1"/>
    </xf>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7" fillId="5" borderId="16"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6" xfId="0" applyFont="1" applyFill="1" applyBorder="1" applyAlignment="1">
      <alignment horizontal="center" vertical="center"/>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0" xfId="0" applyFont="1" applyAlignment="1">
      <alignment horizontal="center" vertical="center"/>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14" xfId="0" applyFont="1" applyBorder="1" applyAlignment="1">
      <alignment horizontal="center"/>
    </xf>
    <xf numFmtId="0" fontId="18" fillId="0" borderId="15" xfId="0" applyFont="1" applyBorder="1" applyAlignment="1">
      <alignment horizontal="center"/>
    </xf>
    <xf numFmtId="14" fontId="17" fillId="3" borderId="17" xfId="0" applyNumberFormat="1" applyFont="1" applyFill="1" applyBorder="1" applyAlignment="1">
      <alignment horizontal="center" vertical="center" wrapText="1"/>
    </xf>
    <xf numFmtId="14" fontId="17" fillId="3" borderId="36" xfId="0" applyNumberFormat="1" applyFont="1" applyFill="1" applyBorder="1" applyAlignment="1">
      <alignment horizontal="center" vertical="center" wrapText="1"/>
    </xf>
    <xf numFmtId="0" fontId="18" fillId="3" borderId="0" xfId="0" applyFont="1" applyFill="1" applyAlignment="1">
      <alignment horizontal="left" vertical="center" wrapText="1"/>
    </xf>
    <xf numFmtId="0" fontId="17" fillId="4" borderId="6" xfId="0" applyFont="1" applyFill="1" applyBorder="1" applyAlignment="1">
      <alignment horizontal="center" vertical="center"/>
    </xf>
    <xf numFmtId="0" fontId="17" fillId="4" borderId="7" xfId="0" applyFont="1" applyFill="1" applyBorder="1" applyAlignment="1">
      <alignment horizontal="center" vertical="center"/>
    </xf>
    <xf numFmtId="0" fontId="18" fillId="3" borderId="9"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1" fillId="4" borderId="29"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21" fillId="11" borderId="29" xfId="0" applyFont="1" applyFill="1" applyBorder="1" applyAlignment="1">
      <alignment horizontal="center" vertical="center"/>
    </xf>
    <xf numFmtId="0" fontId="21" fillId="11" borderId="30" xfId="0" applyFont="1" applyFill="1" applyBorder="1" applyAlignment="1">
      <alignment horizontal="center" vertical="center"/>
    </xf>
    <xf numFmtId="0" fontId="21" fillId="11" borderId="31"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14" fontId="21" fillId="3" borderId="17" xfId="0" applyNumberFormat="1" applyFont="1" applyFill="1" applyBorder="1" applyAlignment="1">
      <alignment horizontal="center" vertical="center" wrapText="1"/>
    </xf>
    <xf numFmtId="14" fontId="21" fillId="3" borderId="36" xfId="0" applyNumberFormat="1" applyFont="1" applyFill="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3" borderId="0" xfId="0" applyFont="1" applyFill="1" applyAlignment="1">
      <alignment horizontal="left" vertical="center" wrapText="1"/>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center"/>
    </xf>
    <xf numFmtId="0" fontId="13" fillId="9" borderId="0" xfId="0" applyFont="1" applyFill="1" applyAlignment="1">
      <alignment horizontal="center" vertical="center"/>
    </xf>
    <xf numFmtId="0" fontId="11" fillId="6" borderId="20" xfId="0" applyFont="1" applyFill="1" applyBorder="1" applyAlignment="1">
      <alignment horizontal="center" vertical="center" wrapText="1"/>
    </xf>
    <xf numFmtId="0" fontId="11" fillId="6" borderId="0" xfId="0" applyFont="1" applyFill="1" applyAlignment="1">
      <alignment horizontal="center" vertical="center" wrapText="1"/>
    </xf>
    <xf numFmtId="0" fontId="24" fillId="13" borderId="44" xfId="0" applyFont="1" applyFill="1" applyBorder="1" applyAlignment="1">
      <alignment horizontal="left" vertical="center" wrapText="1"/>
    </xf>
    <xf numFmtId="0" fontId="24" fillId="13" borderId="45" xfId="0" applyFont="1" applyFill="1" applyBorder="1" applyAlignment="1">
      <alignment horizontal="left" vertical="center" wrapText="1"/>
    </xf>
    <xf numFmtId="0" fontId="23" fillId="0" borderId="38" xfId="0" applyFont="1" applyBorder="1" applyAlignment="1">
      <alignment horizontal="center" vertical="center"/>
    </xf>
    <xf numFmtId="0" fontId="25" fillId="13" borderId="41" xfId="0" applyFont="1" applyFill="1" applyBorder="1" applyAlignment="1">
      <alignment horizontal="center" vertical="center" wrapText="1"/>
    </xf>
    <xf numFmtId="0" fontId="25" fillId="13" borderId="42" xfId="0" applyFont="1" applyFill="1" applyBorder="1" applyAlignment="1">
      <alignment horizontal="center"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5" fillId="13" borderId="47" xfId="0" applyFont="1" applyFill="1" applyBorder="1" applyAlignment="1">
      <alignment horizontal="center" vertical="center" wrapText="1"/>
    </xf>
    <xf numFmtId="0" fontId="25" fillId="13" borderId="0" xfId="0" applyFont="1" applyFill="1" applyAlignment="1">
      <alignment horizontal="center" vertical="center" wrapText="1"/>
    </xf>
    <xf numFmtId="0" fontId="24" fillId="13" borderId="55" xfId="0" applyFont="1" applyFill="1" applyBorder="1" applyAlignment="1">
      <alignment horizontal="left" vertical="center"/>
    </xf>
    <xf numFmtId="0" fontId="24" fillId="13" borderId="56" xfId="0" applyFont="1" applyFill="1" applyBorder="1" applyAlignment="1">
      <alignment horizontal="left" vertical="center"/>
    </xf>
    <xf numFmtId="0" fontId="24" fillId="13" borderId="44" xfId="0" applyFont="1" applyFill="1" applyBorder="1" applyAlignment="1">
      <alignment horizontal="left" vertical="center"/>
    </xf>
    <xf numFmtId="0" fontId="24" fillId="13" borderId="57" xfId="0" applyFont="1" applyFill="1" applyBorder="1" applyAlignment="1">
      <alignment horizontal="left" vertical="center"/>
    </xf>
    <xf numFmtId="0" fontId="25" fillId="13" borderId="51" xfId="0" applyFont="1" applyFill="1" applyBorder="1" applyAlignment="1">
      <alignment horizontal="center" vertical="center" wrapText="1"/>
    </xf>
    <xf numFmtId="0" fontId="25" fillId="13" borderId="58" xfId="0" applyFont="1" applyFill="1" applyBorder="1" applyAlignment="1">
      <alignment horizontal="center" vertical="center" wrapText="1"/>
    </xf>
    <xf numFmtId="166" fontId="39" fillId="4" borderId="1" xfId="0" applyNumberFormat="1" applyFont="1" applyFill="1" applyBorder="1" applyAlignment="1">
      <alignment horizontal="center" vertical="center"/>
    </xf>
    <xf numFmtId="0" fontId="34" fillId="7" borderId="1" xfId="0" applyFont="1" applyFill="1" applyBorder="1" applyAlignment="1">
      <alignment horizontal="left" vertical="center" wrapText="1"/>
    </xf>
    <xf numFmtId="0" fontId="33" fillId="0" borderId="1" xfId="0" applyFont="1" applyBorder="1" applyAlignment="1">
      <alignment horizontal="center" vertical="center"/>
    </xf>
    <xf numFmtId="0" fontId="17" fillId="5" borderId="29" xfId="0" applyFont="1" applyFill="1" applyBorder="1" applyAlignment="1">
      <alignment horizontal="center" vertical="center"/>
    </xf>
    <xf numFmtId="0" fontId="17" fillId="5" borderId="30" xfId="0" applyFont="1" applyFill="1" applyBorder="1" applyAlignment="1">
      <alignment horizontal="center" vertical="center"/>
    </xf>
    <xf numFmtId="0" fontId="17" fillId="5" borderId="31" xfId="0" applyFont="1" applyFill="1" applyBorder="1" applyAlignment="1">
      <alignment horizontal="center" vertical="center"/>
    </xf>
    <xf numFmtId="10" fontId="12" fillId="0" borderId="0" xfId="0" applyNumberFormat="1" applyFont="1" applyAlignment="1">
      <alignment vertical="center"/>
    </xf>
  </cellXfs>
  <cellStyles count="8">
    <cellStyle name="Millares" xfId="5" builtinId="3"/>
    <cellStyle name="Millares 3" xfId="2"/>
    <cellStyle name="Moneda" xfId="1" builtinId="4"/>
    <cellStyle name="Moneda [0]" xfId="6" builtinId="7"/>
    <cellStyle name="Normal" xfId="0" builtinId="0"/>
    <cellStyle name="Normal 2" xfId="4"/>
    <cellStyle name="Porcentaje" xfId="3" builtinId="5"/>
    <cellStyle name="Porcentaje 2" xfId="7"/>
  </cellStyles>
  <dxfs count="33">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dxf>
    <dxf>
      <font>
        <color theme="0"/>
      </font>
    </dxf>
    <dxf>
      <font>
        <color theme="0"/>
      </font>
    </dxf>
  </dxfs>
  <tableStyles count="0" defaultTableStyle="TableStyleMedium2" defaultPivotStyle="PivotStyleLight16"/>
  <colors>
    <mruColors>
      <color rgb="FFFFEE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22861</xdr:colOff>
      <xdr:row>1</xdr:row>
      <xdr:rowOff>0</xdr:rowOff>
    </xdr:from>
    <xdr:to>
      <xdr:col>24</xdr:col>
      <xdr:colOff>95251</xdr:colOff>
      <xdr:row>1</xdr:row>
      <xdr:rowOff>95249</xdr:rowOff>
    </xdr:to>
    <xdr:pic>
      <xdr:nvPicPr>
        <xdr:cNvPr id="2" name="Imagen 16">
          <a:extLst>
            <a:ext uri="{FF2B5EF4-FFF2-40B4-BE49-F238E27FC236}">
              <a16:creationId xmlns="" xmlns:a16="http://schemas.microsoft.com/office/drawing/2014/main" id="{C9E03B9C-8D4B-4DF8-8222-3BC1D43D61F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2861" y="762000"/>
          <a:ext cx="14274165" cy="9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2093596</xdr:colOff>
      <xdr:row>1</xdr:row>
      <xdr:rowOff>34450</xdr:rowOff>
    </xdr:to>
    <xdr:pic>
      <xdr:nvPicPr>
        <xdr:cNvPr id="3" name="Imagen 2">
          <a:extLst>
            <a:ext uri="{FF2B5EF4-FFF2-40B4-BE49-F238E27FC236}">
              <a16:creationId xmlns="" xmlns:a16="http://schemas.microsoft.com/office/drawing/2014/main" id="{233EF6CF-BC53-47FC-88D3-903D9645583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0"/>
          <a:ext cx="2093596" cy="79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33617</xdr:colOff>
      <xdr:row>161</xdr:row>
      <xdr:rowOff>73960</xdr:rowOff>
    </xdr:from>
    <xdr:to>
      <xdr:col>13</xdr:col>
      <xdr:colOff>989848</xdr:colOff>
      <xdr:row>182</xdr:row>
      <xdr:rowOff>128842</xdr:rowOff>
    </xdr:to>
    <xdr:pic>
      <xdr:nvPicPr>
        <xdr:cNvPr id="2" name="Imagen 1">
          <a:extLst>
            <a:ext uri="{FF2B5EF4-FFF2-40B4-BE49-F238E27FC236}">
              <a16:creationId xmlns="" xmlns:a16="http://schemas.microsoft.com/office/drawing/2014/main" id="{8CEAADE9-96AD-ED7F-B604-AE0375F7F00C}"/>
            </a:ext>
          </a:extLst>
        </xdr:cNvPr>
        <xdr:cNvPicPr>
          <a:picLocks noChangeAspect="1"/>
        </xdr:cNvPicPr>
      </xdr:nvPicPr>
      <xdr:blipFill>
        <a:blip xmlns:r="http://schemas.openxmlformats.org/officeDocument/2006/relationships" r:embed="rId1"/>
        <a:stretch>
          <a:fillRect/>
        </a:stretch>
      </xdr:blipFill>
      <xdr:spPr>
        <a:xfrm>
          <a:off x="19094823" y="32727901"/>
          <a:ext cx="2861231" cy="3820058"/>
        </a:xfrm>
        <a:prstGeom prst="rect">
          <a:avLst/>
        </a:prstGeom>
      </xdr:spPr>
    </xdr:pic>
    <xdr:clientData/>
  </xdr:twoCellAnchor>
  <xdr:twoCellAnchor editAs="oneCell">
    <xdr:from>
      <xdr:col>13</xdr:col>
      <xdr:colOff>1221440</xdr:colOff>
      <xdr:row>161</xdr:row>
      <xdr:rowOff>160650</xdr:rowOff>
    </xdr:from>
    <xdr:to>
      <xdr:col>16</xdr:col>
      <xdr:colOff>1068364</xdr:colOff>
      <xdr:row>175</xdr:row>
      <xdr:rowOff>141269</xdr:rowOff>
    </xdr:to>
    <xdr:pic>
      <xdr:nvPicPr>
        <xdr:cNvPr id="4" name="Imagen 3">
          <a:extLst>
            <a:ext uri="{FF2B5EF4-FFF2-40B4-BE49-F238E27FC236}">
              <a16:creationId xmlns="" xmlns:a16="http://schemas.microsoft.com/office/drawing/2014/main" id="{FB263114-4667-A951-FDD7-C07B0970DF51}"/>
            </a:ext>
          </a:extLst>
        </xdr:cNvPr>
        <xdr:cNvPicPr>
          <a:picLocks noChangeAspect="1"/>
        </xdr:cNvPicPr>
      </xdr:nvPicPr>
      <xdr:blipFill>
        <a:blip xmlns:r="http://schemas.openxmlformats.org/officeDocument/2006/relationships" r:embed="rId2"/>
        <a:stretch>
          <a:fillRect/>
        </a:stretch>
      </xdr:blipFill>
      <xdr:spPr>
        <a:xfrm>
          <a:off x="22187646" y="32814591"/>
          <a:ext cx="4968012" cy="2490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forerop\Downloads\2017-01-02_Simulador_soat%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caldiabogota-my.sharepoint.com/DOCUMENTOS%20PABLOP/ESTUDIOS%20PREVIOS/SOAT/SOAT%202022/6.4.%20FORMATO_COT_ACUERDO%20MARCO%20SOAT%20III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ResumenCotizacion"/>
      <sheetName val="solCotizacionCSV"/>
      <sheetName val="Tarifa"/>
      <sheetName val="DetalleCotizacion"/>
      <sheetName val="Cotizacion"/>
      <sheetName val="Listas"/>
    </sheetNames>
    <sheetDataSet>
      <sheetData sheetId="0"/>
      <sheetData sheetId="1"/>
      <sheetData sheetId="2"/>
      <sheetData sheetId="3"/>
      <sheetData sheetId="4"/>
      <sheetData sheetId="5"/>
      <sheetData sheetId="6">
        <row r="2">
          <cell r="A2" t="str">
            <v>Ambulancia</v>
          </cell>
          <cell r="N2" t="str">
            <v>Si</v>
          </cell>
        </row>
        <row r="3">
          <cell r="A3" t="str">
            <v>Bomberos</v>
          </cell>
          <cell r="N3" t="str">
            <v>No</v>
          </cell>
        </row>
        <row r="4">
          <cell r="A4" t="str">
            <v>Carro Fúnebre</v>
          </cell>
        </row>
        <row r="5">
          <cell r="A5" t="str">
            <v>Diplomáticos</v>
          </cell>
        </row>
        <row r="6">
          <cell r="A6" t="str">
            <v>Enseñanza Automotriz</v>
          </cell>
        </row>
        <row r="7">
          <cell r="A7" t="str">
            <v>Fuerzas Militares Especiales</v>
          </cell>
        </row>
        <row r="8">
          <cell r="A8" t="str">
            <v>Oficial Escolar</v>
          </cell>
        </row>
        <row r="9">
          <cell r="A9" t="str">
            <v>Oficiales</v>
          </cell>
        </row>
        <row r="10">
          <cell r="A10" t="str">
            <v>Particular</v>
          </cell>
        </row>
        <row r="11">
          <cell r="A11" t="str">
            <v>Particular Escolar</v>
          </cell>
        </row>
        <row r="12">
          <cell r="A12" t="str">
            <v>Publico Intermunicipal</v>
          </cell>
        </row>
        <row r="13">
          <cell r="A13" t="str">
            <v>Publico Urbano</v>
          </cell>
        </row>
        <row r="14">
          <cell r="A14" t="str">
            <v>Trabajo Agroindustrial</v>
          </cell>
        </row>
        <row r="15">
          <cell r="A15" t="str">
            <v>Transporte De Valores</v>
          </cell>
        </row>
        <row r="18">
          <cell r="A18" t="str">
            <v>Automóvil</v>
          </cell>
        </row>
        <row r="19">
          <cell r="A19" t="str">
            <v>Bus</v>
          </cell>
        </row>
        <row r="20">
          <cell r="A20" t="str">
            <v>Buseta</v>
          </cell>
        </row>
        <row r="21">
          <cell r="A21" t="str">
            <v>Camión</v>
          </cell>
        </row>
        <row r="22">
          <cell r="A22" t="str">
            <v>Camioneta</v>
          </cell>
        </row>
        <row r="23">
          <cell r="A23" t="str">
            <v>Campero</v>
          </cell>
        </row>
        <row r="24">
          <cell r="A24" t="str">
            <v>Maquinaria Agrícola</v>
          </cell>
        </row>
        <row r="25">
          <cell r="A25" t="str">
            <v>Maquinaria Industrial</v>
          </cell>
        </row>
        <row r="26">
          <cell r="A26" t="str">
            <v>Microbús</v>
          </cell>
        </row>
        <row r="27">
          <cell r="A27" t="str">
            <v>Motocarro</v>
          </cell>
        </row>
        <row r="28">
          <cell r="A28" t="str">
            <v>Motocicleta</v>
          </cell>
        </row>
        <row r="29">
          <cell r="A29" t="str">
            <v>Motociclo</v>
          </cell>
        </row>
        <row r="30">
          <cell r="A30" t="str">
            <v>Tracto camión</v>
          </cell>
        </row>
        <row r="31">
          <cell r="A31" t="str">
            <v>Volqueta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Cotizacion"/>
      <sheetName val="ResumenCotizacion"/>
      <sheetName val="solCotizacionCSV"/>
      <sheetName val="Tarifa"/>
      <sheetName val="DetalleCotizacion"/>
      <sheetName val="Cotizacion"/>
      <sheetName val="Listas"/>
    </sheetNames>
    <sheetDataSet>
      <sheetData sheetId="0"/>
      <sheetData sheetId="1"/>
      <sheetData sheetId="2"/>
      <sheetData sheetId="3"/>
      <sheetData sheetId="4"/>
      <sheetData sheetId="5"/>
      <sheetData sheetId="6">
        <row r="2">
          <cell r="N2" t="str">
            <v>Si</v>
          </cell>
        </row>
        <row r="3">
          <cell r="N3"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5"/>
  <sheetViews>
    <sheetView showGridLines="0" zoomScaleNormal="100" workbookViewId="0">
      <selection activeCell="C15" sqref="C15"/>
    </sheetView>
  </sheetViews>
  <sheetFormatPr baseColWidth="10" defaultColWidth="11.3984375" defaultRowHeight="13.2"/>
  <cols>
    <col min="1" max="1" width="8.59765625" style="42" bestFit="1" customWidth="1"/>
    <col min="2" max="2" width="49" style="41" bestFit="1" customWidth="1"/>
    <col min="3" max="7" width="18.19921875" style="41" bestFit="1" customWidth="1"/>
    <col min="8" max="8" width="16.09765625" style="41" bestFit="1" customWidth="1"/>
    <col min="9" max="13" width="18.19921875" style="41" bestFit="1" customWidth="1"/>
    <col min="14" max="14" width="21.09765625" style="41" customWidth="1"/>
    <col min="15" max="15" width="22.59765625" style="41" customWidth="1"/>
    <col min="16" max="16" width="18" style="41" bestFit="1" customWidth="1"/>
    <col min="17" max="17" width="18.3984375" style="41" customWidth="1"/>
    <col min="18" max="16384" width="11.3984375" style="41"/>
  </cols>
  <sheetData>
    <row r="1" spans="1:16">
      <c r="B1" s="276" t="s">
        <v>85</v>
      </c>
      <c r="C1" s="277"/>
      <c r="D1" s="277"/>
      <c r="E1" s="277"/>
      <c r="F1" s="277"/>
      <c r="G1" s="277"/>
      <c r="H1" s="277"/>
      <c r="I1" s="277"/>
      <c r="J1" s="277"/>
      <c r="K1" s="277"/>
      <c r="L1" s="277"/>
      <c r="M1" s="277"/>
      <c r="N1" s="277"/>
      <c r="O1" s="277"/>
    </row>
    <row r="2" spans="1:16" ht="15.75" customHeight="1">
      <c r="B2" s="278"/>
      <c r="C2" s="279"/>
      <c r="D2" s="279"/>
      <c r="E2" s="279"/>
      <c r="F2" s="279"/>
      <c r="G2" s="279"/>
      <c r="H2" s="279"/>
      <c r="I2" s="279"/>
      <c r="J2" s="279"/>
      <c r="K2" s="279"/>
      <c r="L2" s="279"/>
      <c r="M2" s="279"/>
      <c r="N2" s="279"/>
      <c r="O2" s="279"/>
    </row>
    <row r="3" spans="1:16" ht="15.75" customHeight="1" thickBot="1">
      <c r="B3" s="280"/>
      <c r="C3" s="281"/>
      <c r="D3" s="281"/>
      <c r="E3" s="281"/>
      <c r="F3" s="281"/>
      <c r="G3" s="281"/>
      <c r="H3" s="281"/>
      <c r="I3" s="281"/>
      <c r="J3" s="281"/>
      <c r="K3" s="281"/>
      <c r="L3" s="281"/>
      <c r="M3" s="281"/>
      <c r="N3" s="281"/>
      <c r="O3" s="281"/>
    </row>
    <row r="4" spans="1:16" ht="13.8" thickBot="1">
      <c r="B4" s="43" t="s">
        <v>86</v>
      </c>
      <c r="C4" s="284">
        <v>45726</v>
      </c>
      <c r="D4" s="285"/>
      <c r="E4" s="44"/>
      <c r="F4" s="44"/>
    </row>
    <row r="5" spans="1:16" ht="13.8" thickBot="1"/>
    <row r="6" spans="1:16" ht="13.8" thickBot="1">
      <c r="B6" s="45" t="s">
        <v>87</v>
      </c>
      <c r="C6" s="282" t="s">
        <v>179</v>
      </c>
      <c r="D6" s="283"/>
      <c r="E6" s="283"/>
      <c r="F6" s="283"/>
      <c r="G6" s="283"/>
      <c r="H6" s="283"/>
      <c r="I6" s="283"/>
      <c r="J6" s="283"/>
      <c r="K6" s="283"/>
      <c r="L6" s="283"/>
      <c r="M6" s="283"/>
      <c r="N6" s="283"/>
      <c r="O6" s="283"/>
    </row>
    <row r="8" spans="1:16" ht="13.8" thickBot="1">
      <c r="G8" s="286" t="s">
        <v>88</v>
      </c>
      <c r="H8" s="286"/>
      <c r="I8" s="286"/>
      <c r="J8" s="286"/>
      <c r="K8" s="286"/>
      <c r="L8" s="286"/>
      <c r="M8" s="286"/>
      <c r="N8" s="286"/>
      <c r="O8" s="286"/>
      <c r="P8" s="286"/>
    </row>
    <row r="9" spans="1:16">
      <c r="G9" s="287" t="s">
        <v>89</v>
      </c>
      <c r="H9" s="288"/>
      <c r="I9" s="288"/>
      <c r="J9" s="288"/>
      <c r="K9" s="288"/>
      <c r="L9" s="288"/>
      <c r="M9" s="288"/>
      <c r="N9" s="46" t="s">
        <v>90</v>
      </c>
      <c r="O9" s="47"/>
      <c r="P9" s="47"/>
    </row>
    <row r="10" spans="1:16">
      <c r="G10" s="289" t="s">
        <v>180</v>
      </c>
      <c r="H10" s="290"/>
      <c r="I10" s="290"/>
      <c r="J10" s="290"/>
      <c r="K10" s="290"/>
      <c r="L10" s="290"/>
      <c r="M10" s="290"/>
      <c r="N10" s="48">
        <v>2</v>
      </c>
      <c r="O10" s="49"/>
      <c r="P10" s="49"/>
    </row>
    <row r="11" spans="1:16" ht="13.8" thickBot="1">
      <c r="G11" s="274" t="s">
        <v>91</v>
      </c>
      <c r="H11" s="275"/>
      <c r="I11" s="275"/>
      <c r="J11" s="275"/>
      <c r="K11" s="275"/>
      <c r="L11" s="275"/>
      <c r="M11" s="275"/>
      <c r="N11" s="50">
        <v>0</v>
      </c>
      <c r="O11" s="49"/>
      <c r="P11" s="49"/>
    </row>
    <row r="12" spans="1:16">
      <c r="C12" s="51" t="s">
        <v>194</v>
      </c>
      <c r="D12" s="51"/>
      <c r="E12" s="51" t="s">
        <v>195</v>
      </c>
    </row>
    <row r="13" spans="1:16" ht="27" thickBot="1">
      <c r="C13" s="52" t="s">
        <v>192</v>
      </c>
      <c r="D13" s="52" t="s">
        <v>196</v>
      </c>
      <c r="E13" s="52" t="s">
        <v>191</v>
      </c>
      <c r="F13" s="52" t="s">
        <v>196</v>
      </c>
    </row>
    <row r="14" spans="1:16" ht="13.8" thickBot="1">
      <c r="B14" s="41" t="s">
        <v>190</v>
      </c>
      <c r="C14" s="53">
        <v>45358</v>
      </c>
      <c r="D14" s="54">
        <f>SUM(VarNal!W11:W19,VarNal!X8:X14)</f>
        <v>6.3400000000000007</v>
      </c>
      <c r="E14" s="53">
        <v>45569</v>
      </c>
      <c r="F14" s="55">
        <f>SUM(VarNal!W18:W19,VarNal!X8:X14)</f>
        <v>4.6899999999999995</v>
      </c>
      <c r="G14" s="271" t="s">
        <v>92</v>
      </c>
      <c r="H14" s="272"/>
      <c r="I14" s="272"/>
      <c r="J14" s="272"/>
      <c r="K14" s="272"/>
      <c r="L14" s="273"/>
      <c r="M14" s="268" t="s">
        <v>93</v>
      </c>
      <c r="N14" s="269"/>
      <c r="O14" s="270"/>
    </row>
    <row r="15" spans="1:16" ht="56.25" customHeight="1">
      <c r="A15" s="42" t="s">
        <v>199</v>
      </c>
      <c r="B15" s="56" t="s">
        <v>198</v>
      </c>
      <c r="C15" s="57" t="s">
        <v>172</v>
      </c>
      <c r="D15" s="58" t="s">
        <v>157</v>
      </c>
      <c r="E15" s="59" t="s">
        <v>173</v>
      </c>
      <c r="F15" s="60" t="s">
        <v>157</v>
      </c>
      <c r="G15" s="61" t="s">
        <v>94</v>
      </c>
      <c r="H15" s="61" t="s">
        <v>95</v>
      </c>
      <c r="I15" s="61" t="s">
        <v>182</v>
      </c>
      <c r="J15" s="61" t="s">
        <v>181</v>
      </c>
      <c r="K15" s="61" t="s">
        <v>172</v>
      </c>
      <c r="L15" s="61" t="s">
        <v>173</v>
      </c>
      <c r="M15" s="62" t="s">
        <v>174</v>
      </c>
      <c r="N15" s="62" t="s">
        <v>97</v>
      </c>
      <c r="O15" s="62" t="s">
        <v>96</v>
      </c>
    </row>
    <row r="16" spans="1:16">
      <c r="A16" s="42" t="s">
        <v>234</v>
      </c>
      <c r="B16" s="63" t="s">
        <v>81</v>
      </c>
      <c r="C16" s="64">
        <v>2200293</v>
      </c>
      <c r="D16" s="64">
        <f>ROUND(C16*(1+$D$14/100),0)</f>
        <v>2339792</v>
      </c>
      <c r="E16" s="64">
        <v>2200293</v>
      </c>
      <c r="F16" s="64">
        <f>ROUND(E16*(1+$F$14/100),0)</f>
        <v>2303487</v>
      </c>
      <c r="G16" s="64">
        <f>AVERAGE(D16,F16)</f>
        <v>2321639.5</v>
      </c>
      <c r="H16" s="64">
        <f>STDEVPA(D16,F16)</f>
        <v>18152.5</v>
      </c>
      <c r="I16" s="64">
        <f>G16-H16</f>
        <v>2303487</v>
      </c>
      <c r="J16" s="64">
        <f>G16+H16</f>
        <v>2339792</v>
      </c>
      <c r="K16" s="64">
        <f>IF(AND(D16&gt;=I16,J16&lt;=J16),D16,"")</f>
        <v>2339792</v>
      </c>
      <c r="L16" s="64" t="str">
        <f>IF(AND(F16&gt;=J16,K16&lt;=K16),F16,"")</f>
        <v/>
      </c>
      <c r="M16" s="64">
        <f>ROUND(IF(AVERAGE(D16,F16)&lt;J16,AVERAGE(G16,J16),G16),0)</f>
        <v>2330716</v>
      </c>
      <c r="N16" s="64">
        <v>127.48270696276178</v>
      </c>
      <c r="O16" s="65">
        <f>ROUND(M16*N16,0)</f>
        <v>297125985</v>
      </c>
    </row>
    <row r="17" spans="1:17">
      <c r="A17" s="42" t="s">
        <v>235</v>
      </c>
      <c r="B17" s="63" t="s">
        <v>84</v>
      </c>
      <c r="C17" s="64">
        <v>2200293</v>
      </c>
      <c r="D17" s="64">
        <f t="shared" ref="D17:D80" si="0">ROUND(C17*(1+$D$14/100),0)</f>
        <v>2339792</v>
      </c>
      <c r="E17" s="64">
        <v>2200293</v>
      </c>
      <c r="F17" s="64">
        <f t="shared" ref="F17:F80" si="1">ROUND(E17*(1+$F$14/100),0)</f>
        <v>2303487</v>
      </c>
      <c r="G17" s="64">
        <f t="shared" ref="G17:G80" si="2">AVERAGE(D17,F17)</f>
        <v>2321639.5</v>
      </c>
      <c r="H17" s="64">
        <f t="shared" ref="H17:H80" si="3">STDEVPA(D17,F17)</f>
        <v>18152.5</v>
      </c>
      <c r="I17" s="64">
        <f t="shared" ref="I17:I80" si="4">G17-H17</f>
        <v>2303487</v>
      </c>
      <c r="J17" s="64">
        <f t="shared" ref="J17:J80" si="5">G17+H17</f>
        <v>2339792</v>
      </c>
      <c r="K17" s="64">
        <f t="shared" ref="K17:K80" si="6">IF(AND(D17&gt;=I17,J17&lt;=J17),D17,"")</f>
        <v>2339792</v>
      </c>
      <c r="L17" s="64" t="str">
        <f t="shared" ref="L17:L80" si="7">IF(AND(F17&gt;=J17,K17&lt;=K17),F17,"")</f>
        <v/>
      </c>
      <c r="M17" s="64">
        <f t="shared" ref="M17:M80" si="8">ROUND(IF(AVERAGE(D17,F17)&lt;J17,AVERAGE(G17,J17),G17),0)</f>
        <v>2330716</v>
      </c>
      <c r="N17" s="64">
        <v>37</v>
      </c>
      <c r="O17" s="65">
        <f t="shared" ref="O17:O80" si="9">ROUND(M17*N17,0)</f>
        <v>86236492</v>
      </c>
    </row>
    <row r="18" spans="1:17">
      <c r="A18" s="42" t="s">
        <v>236</v>
      </c>
      <c r="B18" s="63" t="s">
        <v>82</v>
      </c>
      <c r="C18" s="64">
        <v>2200293</v>
      </c>
      <c r="D18" s="64">
        <f t="shared" si="0"/>
        <v>2339792</v>
      </c>
      <c r="E18" s="64">
        <v>2200293</v>
      </c>
      <c r="F18" s="64">
        <f t="shared" si="1"/>
        <v>2303487</v>
      </c>
      <c r="G18" s="64">
        <f t="shared" si="2"/>
        <v>2321639.5</v>
      </c>
      <c r="H18" s="64">
        <f t="shared" si="3"/>
        <v>18152.5</v>
      </c>
      <c r="I18" s="64">
        <f t="shared" si="4"/>
        <v>2303487</v>
      </c>
      <c r="J18" s="64">
        <f t="shared" si="5"/>
        <v>2339792</v>
      </c>
      <c r="K18" s="64">
        <f t="shared" si="6"/>
        <v>2339792</v>
      </c>
      <c r="L18" s="64" t="str">
        <f t="shared" si="7"/>
        <v/>
      </c>
      <c r="M18" s="64">
        <f t="shared" si="8"/>
        <v>2330716</v>
      </c>
      <c r="N18" s="64">
        <v>5</v>
      </c>
      <c r="O18" s="65">
        <f t="shared" si="9"/>
        <v>11653580</v>
      </c>
    </row>
    <row r="19" spans="1:17">
      <c r="A19" s="42" t="s">
        <v>237</v>
      </c>
      <c r="B19" s="63" t="s">
        <v>83</v>
      </c>
      <c r="C19" s="64">
        <v>2200293</v>
      </c>
      <c r="D19" s="64">
        <f t="shared" si="0"/>
        <v>2339792</v>
      </c>
      <c r="E19" s="64">
        <v>2200293</v>
      </c>
      <c r="F19" s="64">
        <f t="shared" si="1"/>
        <v>2303487</v>
      </c>
      <c r="G19" s="64">
        <f t="shared" si="2"/>
        <v>2321639.5</v>
      </c>
      <c r="H19" s="64">
        <f t="shared" si="3"/>
        <v>18152.5</v>
      </c>
      <c r="I19" s="64">
        <f t="shared" si="4"/>
        <v>2303487</v>
      </c>
      <c r="J19" s="64">
        <f t="shared" si="5"/>
        <v>2339792</v>
      </c>
      <c r="K19" s="64">
        <f t="shared" si="6"/>
        <v>2339792</v>
      </c>
      <c r="L19" s="64" t="str">
        <f t="shared" si="7"/>
        <v/>
      </c>
      <c r="M19" s="64">
        <f t="shared" si="8"/>
        <v>2330716</v>
      </c>
      <c r="N19" s="64">
        <v>5</v>
      </c>
      <c r="O19" s="65">
        <f t="shared" si="9"/>
        <v>11653580</v>
      </c>
    </row>
    <row r="20" spans="1:17">
      <c r="A20" s="42" t="s">
        <v>238</v>
      </c>
      <c r="B20" s="63" t="s">
        <v>0</v>
      </c>
      <c r="C20" s="64">
        <v>509</v>
      </c>
      <c r="D20" s="64">
        <f t="shared" si="0"/>
        <v>541</v>
      </c>
      <c r="E20" s="64">
        <v>175</v>
      </c>
      <c r="F20" s="64">
        <f t="shared" si="1"/>
        <v>183</v>
      </c>
      <c r="G20" s="64">
        <f t="shared" si="2"/>
        <v>362</v>
      </c>
      <c r="H20" s="64">
        <f t="shared" si="3"/>
        <v>179</v>
      </c>
      <c r="I20" s="64">
        <f t="shared" si="4"/>
        <v>183</v>
      </c>
      <c r="J20" s="64">
        <f t="shared" si="5"/>
        <v>541</v>
      </c>
      <c r="K20" s="64">
        <f t="shared" si="6"/>
        <v>541</v>
      </c>
      <c r="L20" s="64" t="str">
        <f t="shared" si="7"/>
        <v/>
      </c>
      <c r="M20" s="64">
        <f t="shared" si="8"/>
        <v>452</v>
      </c>
      <c r="N20" s="64">
        <v>9500</v>
      </c>
      <c r="O20" s="65">
        <f t="shared" si="9"/>
        <v>4294000</v>
      </c>
      <c r="Q20" s="66"/>
    </row>
    <row r="21" spans="1:17">
      <c r="A21" s="42" t="s">
        <v>239</v>
      </c>
      <c r="B21" s="63" t="s">
        <v>1</v>
      </c>
      <c r="C21" s="64">
        <v>12111</v>
      </c>
      <c r="D21" s="64">
        <f t="shared" si="0"/>
        <v>12879</v>
      </c>
      <c r="E21" s="64">
        <v>15986</v>
      </c>
      <c r="F21" s="64">
        <f t="shared" si="1"/>
        <v>16736</v>
      </c>
      <c r="G21" s="64">
        <f t="shared" si="2"/>
        <v>14807.5</v>
      </c>
      <c r="H21" s="64">
        <f t="shared" si="3"/>
        <v>1928.5</v>
      </c>
      <c r="I21" s="64">
        <f t="shared" si="4"/>
        <v>12879</v>
      </c>
      <c r="J21" s="64">
        <f t="shared" si="5"/>
        <v>16736</v>
      </c>
      <c r="K21" s="64">
        <f t="shared" si="6"/>
        <v>12879</v>
      </c>
      <c r="L21" s="64">
        <f t="shared" si="7"/>
        <v>16736</v>
      </c>
      <c r="M21" s="64">
        <f t="shared" si="8"/>
        <v>15772</v>
      </c>
      <c r="N21" s="64">
        <v>159</v>
      </c>
      <c r="O21" s="65">
        <f t="shared" si="9"/>
        <v>2507748</v>
      </c>
    </row>
    <row r="22" spans="1:17">
      <c r="A22" s="42" t="s">
        <v>240</v>
      </c>
      <c r="B22" s="63" t="s">
        <v>99</v>
      </c>
      <c r="C22" s="64">
        <v>6446</v>
      </c>
      <c r="D22" s="64">
        <f t="shared" si="0"/>
        <v>6855</v>
      </c>
      <c r="E22" s="64">
        <v>9941</v>
      </c>
      <c r="F22" s="64">
        <f t="shared" si="1"/>
        <v>10407</v>
      </c>
      <c r="G22" s="64">
        <f t="shared" si="2"/>
        <v>8631</v>
      </c>
      <c r="H22" s="64">
        <f t="shared" si="3"/>
        <v>1776</v>
      </c>
      <c r="I22" s="64">
        <f t="shared" si="4"/>
        <v>6855</v>
      </c>
      <c r="J22" s="64">
        <f t="shared" si="5"/>
        <v>10407</v>
      </c>
      <c r="K22" s="64">
        <f t="shared" si="6"/>
        <v>6855</v>
      </c>
      <c r="L22" s="64">
        <f t="shared" si="7"/>
        <v>10407</v>
      </c>
      <c r="M22" s="64">
        <f t="shared" si="8"/>
        <v>9519</v>
      </c>
      <c r="N22" s="64">
        <v>5</v>
      </c>
      <c r="O22" s="65">
        <f t="shared" si="9"/>
        <v>47595</v>
      </c>
    </row>
    <row r="23" spans="1:17">
      <c r="A23" s="42" t="s">
        <v>241</v>
      </c>
      <c r="B23" s="63" t="s">
        <v>100</v>
      </c>
      <c r="C23" s="64">
        <v>2626</v>
      </c>
      <c r="D23" s="64">
        <f t="shared" si="0"/>
        <v>2792</v>
      </c>
      <c r="E23" s="64">
        <v>3921</v>
      </c>
      <c r="F23" s="64">
        <f t="shared" si="1"/>
        <v>4105</v>
      </c>
      <c r="G23" s="64">
        <f t="shared" si="2"/>
        <v>3448.5</v>
      </c>
      <c r="H23" s="64">
        <f t="shared" si="3"/>
        <v>656.5</v>
      </c>
      <c r="I23" s="64">
        <f t="shared" si="4"/>
        <v>2792</v>
      </c>
      <c r="J23" s="64">
        <f t="shared" si="5"/>
        <v>4105</v>
      </c>
      <c r="K23" s="64">
        <f t="shared" si="6"/>
        <v>2792</v>
      </c>
      <c r="L23" s="64">
        <f t="shared" si="7"/>
        <v>4105</v>
      </c>
      <c r="M23" s="64">
        <f t="shared" si="8"/>
        <v>3777</v>
      </c>
      <c r="N23" s="64">
        <v>110</v>
      </c>
      <c r="O23" s="65">
        <f t="shared" si="9"/>
        <v>415470</v>
      </c>
    </row>
    <row r="24" spans="1:17">
      <c r="A24" s="42" t="s">
        <v>242</v>
      </c>
      <c r="B24" s="63" t="s">
        <v>2</v>
      </c>
      <c r="C24" s="64">
        <v>3723</v>
      </c>
      <c r="D24" s="64">
        <f t="shared" si="0"/>
        <v>3959</v>
      </c>
      <c r="E24" s="64">
        <v>4246</v>
      </c>
      <c r="F24" s="64">
        <f t="shared" si="1"/>
        <v>4445</v>
      </c>
      <c r="G24" s="64">
        <f t="shared" si="2"/>
        <v>4202</v>
      </c>
      <c r="H24" s="64">
        <f t="shared" si="3"/>
        <v>243</v>
      </c>
      <c r="I24" s="64">
        <f t="shared" si="4"/>
        <v>3959</v>
      </c>
      <c r="J24" s="64">
        <f t="shared" si="5"/>
        <v>4445</v>
      </c>
      <c r="K24" s="64">
        <f t="shared" si="6"/>
        <v>3959</v>
      </c>
      <c r="L24" s="64">
        <f t="shared" si="7"/>
        <v>4445</v>
      </c>
      <c r="M24" s="64">
        <f t="shared" si="8"/>
        <v>4324</v>
      </c>
      <c r="N24" s="64">
        <v>85</v>
      </c>
      <c r="O24" s="65">
        <f t="shared" si="9"/>
        <v>367540</v>
      </c>
    </row>
    <row r="25" spans="1:17">
      <c r="A25" s="42" t="s">
        <v>243</v>
      </c>
      <c r="B25" s="63" t="s">
        <v>101</v>
      </c>
      <c r="C25" s="64">
        <v>45248</v>
      </c>
      <c r="D25" s="64">
        <f t="shared" si="0"/>
        <v>48117</v>
      </c>
      <c r="E25" s="64">
        <v>85254</v>
      </c>
      <c r="F25" s="64">
        <f t="shared" si="1"/>
        <v>89252</v>
      </c>
      <c r="G25" s="64">
        <f t="shared" si="2"/>
        <v>68684.5</v>
      </c>
      <c r="H25" s="64">
        <f t="shared" si="3"/>
        <v>20567.5</v>
      </c>
      <c r="I25" s="64">
        <f t="shared" si="4"/>
        <v>48117</v>
      </c>
      <c r="J25" s="64">
        <f t="shared" si="5"/>
        <v>89252</v>
      </c>
      <c r="K25" s="64">
        <f t="shared" si="6"/>
        <v>48117</v>
      </c>
      <c r="L25" s="64">
        <f t="shared" si="7"/>
        <v>89252</v>
      </c>
      <c r="M25" s="64">
        <f t="shared" si="8"/>
        <v>78968</v>
      </c>
      <c r="N25" s="64">
        <v>10</v>
      </c>
      <c r="O25" s="65">
        <f t="shared" si="9"/>
        <v>789680</v>
      </c>
    </row>
    <row r="26" spans="1:17">
      <c r="A26" s="42" t="s">
        <v>244</v>
      </c>
      <c r="B26" s="63" t="s">
        <v>3</v>
      </c>
      <c r="C26" s="64">
        <v>9091</v>
      </c>
      <c r="D26" s="64">
        <f t="shared" si="0"/>
        <v>9667</v>
      </c>
      <c r="E26" s="64">
        <v>12053</v>
      </c>
      <c r="F26" s="64">
        <f t="shared" si="1"/>
        <v>12618</v>
      </c>
      <c r="G26" s="64">
        <f t="shared" si="2"/>
        <v>11142.5</v>
      </c>
      <c r="H26" s="64">
        <f t="shared" si="3"/>
        <v>1475.5</v>
      </c>
      <c r="I26" s="64">
        <f t="shared" si="4"/>
        <v>9667</v>
      </c>
      <c r="J26" s="64">
        <f t="shared" si="5"/>
        <v>12618</v>
      </c>
      <c r="K26" s="64">
        <f t="shared" si="6"/>
        <v>9667</v>
      </c>
      <c r="L26" s="64">
        <f t="shared" si="7"/>
        <v>12618</v>
      </c>
      <c r="M26" s="64">
        <f t="shared" si="8"/>
        <v>11880</v>
      </c>
      <c r="N26" s="64">
        <v>165</v>
      </c>
      <c r="O26" s="65">
        <f t="shared" si="9"/>
        <v>1960200</v>
      </c>
    </row>
    <row r="27" spans="1:17">
      <c r="A27" s="42" t="s">
        <v>245</v>
      </c>
      <c r="B27" s="63" t="s">
        <v>4</v>
      </c>
      <c r="C27" s="64">
        <v>9038</v>
      </c>
      <c r="D27" s="64">
        <f t="shared" si="0"/>
        <v>9611</v>
      </c>
      <c r="E27" s="64">
        <v>11827</v>
      </c>
      <c r="F27" s="64">
        <f t="shared" si="1"/>
        <v>12382</v>
      </c>
      <c r="G27" s="64">
        <f t="shared" si="2"/>
        <v>10996.5</v>
      </c>
      <c r="H27" s="64">
        <f t="shared" si="3"/>
        <v>1385.5</v>
      </c>
      <c r="I27" s="64">
        <f t="shared" si="4"/>
        <v>9611</v>
      </c>
      <c r="J27" s="64">
        <f t="shared" si="5"/>
        <v>12382</v>
      </c>
      <c r="K27" s="64">
        <f t="shared" si="6"/>
        <v>9611</v>
      </c>
      <c r="L27" s="64">
        <f t="shared" si="7"/>
        <v>12382</v>
      </c>
      <c r="M27" s="64">
        <f t="shared" si="8"/>
        <v>11689</v>
      </c>
      <c r="N27" s="64">
        <v>161</v>
      </c>
      <c r="O27" s="65">
        <f t="shared" si="9"/>
        <v>1881929</v>
      </c>
    </row>
    <row r="28" spans="1:17">
      <c r="A28" s="42" t="s">
        <v>246</v>
      </c>
      <c r="B28" s="63" t="s">
        <v>102</v>
      </c>
      <c r="C28" s="64">
        <v>6731</v>
      </c>
      <c r="D28" s="64">
        <f t="shared" si="0"/>
        <v>7158</v>
      </c>
      <c r="E28" s="64">
        <v>869</v>
      </c>
      <c r="F28" s="64">
        <f t="shared" si="1"/>
        <v>910</v>
      </c>
      <c r="G28" s="64">
        <f t="shared" si="2"/>
        <v>4034</v>
      </c>
      <c r="H28" s="64">
        <f t="shared" si="3"/>
        <v>3124</v>
      </c>
      <c r="I28" s="64">
        <f t="shared" si="4"/>
        <v>910</v>
      </c>
      <c r="J28" s="64">
        <f t="shared" si="5"/>
        <v>7158</v>
      </c>
      <c r="K28" s="64">
        <f t="shared" si="6"/>
        <v>7158</v>
      </c>
      <c r="L28" s="64" t="str">
        <f t="shared" si="7"/>
        <v/>
      </c>
      <c r="M28" s="64">
        <f t="shared" si="8"/>
        <v>5596</v>
      </c>
      <c r="N28" s="64">
        <v>154</v>
      </c>
      <c r="O28" s="65">
        <f t="shared" si="9"/>
        <v>861784</v>
      </c>
    </row>
    <row r="29" spans="1:17">
      <c r="A29" s="42" t="s">
        <v>247</v>
      </c>
      <c r="B29" s="63" t="s">
        <v>5</v>
      </c>
      <c r="C29" s="64">
        <v>9496</v>
      </c>
      <c r="D29" s="64">
        <f t="shared" si="0"/>
        <v>10098</v>
      </c>
      <c r="E29" s="64">
        <v>8600</v>
      </c>
      <c r="F29" s="64">
        <f t="shared" si="1"/>
        <v>9003</v>
      </c>
      <c r="G29" s="64">
        <f t="shared" si="2"/>
        <v>9550.5</v>
      </c>
      <c r="H29" s="64">
        <f t="shared" si="3"/>
        <v>547.5</v>
      </c>
      <c r="I29" s="64">
        <f t="shared" si="4"/>
        <v>9003</v>
      </c>
      <c r="J29" s="64">
        <f t="shared" si="5"/>
        <v>10098</v>
      </c>
      <c r="K29" s="64">
        <f t="shared" si="6"/>
        <v>10098</v>
      </c>
      <c r="L29" s="64" t="str">
        <f t="shared" si="7"/>
        <v/>
      </c>
      <c r="M29" s="64">
        <f t="shared" si="8"/>
        <v>9824</v>
      </c>
      <c r="N29" s="64">
        <v>170</v>
      </c>
      <c r="O29" s="65">
        <f t="shared" si="9"/>
        <v>1670080</v>
      </c>
    </row>
    <row r="30" spans="1:17">
      <c r="A30" s="42" t="s">
        <v>248</v>
      </c>
      <c r="B30" s="63" t="s">
        <v>6</v>
      </c>
      <c r="C30" s="64">
        <v>4567</v>
      </c>
      <c r="D30" s="64">
        <f t="shared" si="0"/>
        <v>4857</v>
      </c>
      <c r="E30" s="64">
        <v>5265</v>
      </c>
      <c r="F30" s="64">
        <f t="shared" si="1"/>
        <v>5512</v>
      </c>
      <c r="G30" s="64">
        <f t="shared" si="2"/>
        <v>5184.5</v>
      </c>
      <c r="H30" s="64">
        <f t="shared" si="3"/>
        <v>327.5</v>
      </c>
      <c r="I30" s="64">
        <f t="shared" si="4"/>
        <v>4857</v>
      </c>
      <c r="J30" s="64">
        <f t="shared" si="5"/>
        <v>5512</v>
      </c>
      <c r="K30" s="64">
        <f t="shared" si="6"/>
        <v>4857</v>
      </c>
      <c r="L30" s="64">
        <f t="shared" si="7"/>
        <v>5512</v>
      </c>
      <c r="M30" s="64">
        <f t="shared" si="8"/>
        <v>5348</v>
      </c>
      <c r="N30" s="64">
        <v>134</v>
      </c>
      <c r="O30" s="65">
        <f t="shared" si="9"/>
        <v>716632</v>
      </c>
    </row>
    <row r="31" spans="1:17">
      <c r="A31" s="42" t="s">
        <v>249</v>
      </c>
      <c r="B31" s="63" t="s">
        <v>7</v>
      </c>
      <c r="C31" s="64">
        <v>7102</v>
      </c>
      <c r="D31" s="64">
        <f t="shared" si="0"/>
        <v>7552</v>
      </c>
      <c r="E31" s="64">
        <v>8816</v>
      </c>
      <c r="F31" s="64">
        <f t="shared" si="1"/>
        <v>9229</v>
      </c>
      <c r="G31" s="64">
        <f t="shared" si="2"/>
        <v>8390.5</v>
      </c>
      <c r="H31" s="64">
        <f t="shared" si="3"/>
        <v>838.5</v>
      </c>
      <c r="I31" s="64">
        <f t="shared" si="4"/>
        <v>7552</v>
      </c>
      <c r="J31" s="64">
        <f t="shared" si="5"/>
        <v>9229</v>
      </c>
      <c r="K31" s="64">
        <f t="shared" si="6"/>
        <v>7552</v>
      </c>
      <c r="L31" s="64">
        <f t="shared" si="7"/>
        <v>9229</v>
      </c>
      <c r="M31" s="64">
        <f t="shared" si="8"/>
        <v>8810</v>
      </c>
      <c r="N31" s="64">
        <v>150</v>
      </c>
      <c r="O31" s="65">
        <f t="shared" si="9"/>
        <v>1321500</v>
      </c>
    </row>
    <row r="32" spans="1:17">
      <c r="A32" s="42" t="s">
        <v>250</v>
      </c>
      <c r="B32" s="63" t="s">
        <v>8</v>
      </c>
      <c r="C32" s="64">
        <v>7090</v>
      </c>
      <c r="D32" s="64">
        <f t="shared" si="0"/>
        <v>7540</v>
      </c>
      <c r="E32" s="64">
        <v>8112</v>
      </c>
      <c r="F32" s="64">
        <f t="shared" si="1"/>
        <v>8492</v>
      </c>
      <c r="G32" s="64">
        <f t="shared" si="2"/>
        <v>8016</v>
      </c>
      <c r="H32" s="64">
        <f t="shared" si="3"/>
        <v>476</v>
      </c>
      <c r="I32" s="64">
        <f t="shared" si="4"/>
        <v>7540</v>
      </c>
      <c r="J32" s="64">
        <f t="shared" si="5"/>
        <v>8492</v>
      </c>
      <c r="K32" s="64">
        <f t="shared" si="6"/>
        <v>7540</v>
      </c>
      <c r="L32" s="64">
        <f t="shared" si="7"/>
        <v>8492</v>
      </c>
      <c r="M32" s="64">
        <f t="shared" si="8"/>
        <v>8254</v>
      </c>
      <c r="N32" s="64">
        <v>221</v>
      </c>
      <c r="O32" s="65">
        <f t="shared" si="9"/>
        <v>1824134</v>
      </c>
    </row>
    <row r="33" spans="1:15">
      <c r="A33" s="42" t="s">
        <v>251</v>
      </c>
      <c r="B33" s="63" t="s">
        <v>9</v>
      </c>
      <c r="C33" s="64">
        <v>14125</v>
      </c>
      <c r="D33" s="64">
        <f t="shared" si="0"/>
        <v>15021</v>
      </c>
      <c r="E33" s="64">
        <v>14581</v>
      </c>
      <c r="F33" s="64">
        <f t="shared" si="1"/>
        <v>15265</v>
      </c>
      <c r="G33" s="64">
        <f t="shared" si="2"/>
        <v>15143</v>
      </c>
      <c r="H33" s="64">
        <f t="shared" si="3"/>
        <v>122</v>
      </c>
      <c r="I33" s="64">
        <f t="shared" si="4"/>
        <v>15021</v>
      </c>
      <c r="J33" s="64">
        <f t="shared" si="5"/>
        <v>15265</v>
      </c>
      <c r="K33" s="64">
        <f t="shared" si="6"/>
        <v>15021</v>
      </c>
      <c r="L33" s="64">
        <f t="shared" si="7"/>
        <v>15265</v>
      </c>
      <c r="M33" s="64">
        <f t="shared" si="8"/>
        <v>15204</v>
      </c>
      <c r="N33" s="64">
        <v>120</v>
      </c>
      <c r="O33" s="65">
        <f t="shared" si="9"/>
        <v>1824480</v>
      </c>
    </row>
    <row r="34" spans="1:15">
      <c r="A34" s="42" t="s">
        <v>252</v>
      </c>
      <c r="B34" s="63" t="s">
        <v>103</v>
      </c>
      <c r="C34" s="64">
        <v>3200</v>
      </c>
      <c r="D34" s="64">
        <f t="shared" si="0"/>
        <v>3403</v>
      </c>
      <c r="E34" s="64">
        <v>6249</v>
      </c>
      <c r="F34" s="64">
        <f t="shared" si="1"/>
        <v>6542</v>
      </c>
      <c r="G34" s="64">
        <f t="shared" si="2"/>
        <v>4972.5</v>
      </c>
      <c r="H34" s="64">
        <f t="shared" si="3"/>
        <v>1569.5</v>
      </c>
      <c r="I34" s="64">
        <f t="shared" si="4"/>
        <v>3403</v>
      </c>
      <c r="J34" s="64">
        <f t="shared" si="5"/>
        <v>6542</v>
      </c>
      <c r="K34" s="64">
        <f t="shared" si="6"/>
        <v>3403</v>
      </c>
      <c r="L34" s="64">
        <f t="shared" si="7"/>
        <v>6542</v>
      </c>
      <c r="M34" s="64">
        <f t="shared" si="8"/>
        <v>5757</v>
      </c>
      <c r="N34" s="64">
        <v>10</v>
      </c>
      <c r="O34" s="65">
        <f t="shared" si="9"/>
        <v>57570</v>
      </c>
    </row>
    <row r="35" spans="1:15">
      <c r="A35" s="42" t="s">
        <v>253</v>
      </c>
      <c r="B35" s="63" t="s">
        <v>104</v>
      </c>
      <c r="C35" s="64">
        <v>3524</v>
      </c>
      <c r="D35" s="64">
        <f t="shared" si="0"/>
        <v>3747</v>
      </c>
      <c r="E35" s="64">
        <v>5244</v>
      </c>
      <c r="F35" s="64">
        <f t="shared" si="1"/>
        <v>5490</v>
      </c>
      <c r="G35" s="64">
        <f t="shared" si="2"/>
        <v>4618.5</v>
      </c>
      <c r="H35" s="64">
        <f t="shared" si="3"/>
        <v>871.5</v>
      </c>
      <c r="I35" s="64">
        <f t="shared" si="4"/>
        <v>3747</v>
      </c>
      <c r="J35" s="64">
        <f t="shared" si="5"/>
        <v>5490</v>
      </c>
      <c r="K35" s="64">
        <f t="shared" si="6"/>
        <v>3747</v>
      </c>
      <c r="L35" s="64">
        <f t="shared" si="7"/>
        <v>5490</v>
      </c>
      <c r="M35" s="64">
        <f t="shared" si="8"/>
        <v>5054</v>
      </c>
      <c r="N35" s="64">
        <v>5</v>
      </c>
      <c r="O35" s="65">
        <f t="shared" si="9"/>
        <v>25270</v>
      </c>
    </row>
    <row r="36" spans="1:15">
      <c r="A36" s="42" t="s">
        <v>254</v>
      </c>
      <c r="B36" s="63" t="s">
        <v>10</v>
      </c>
      <c r="C36" s="64">
        <v>23148</v>
      </c>
      <c r="D36" s="64">
        <f t="shared" si="0"/>
        <v>24616</v>
      </c>
      <c r="E36" s="64">
        <v>26397</v>
      </c>
      <c r="F36" s="64">
        <f t="shared" si="1"/>
        <v>27635</v>
      </c>
      <c r="G36" s="64">
        <f t="shared" si="2"/>
        <v>26125.5</v>
      </c>
      <c r="H36" s="64">
        <f t="shared" si="3"/>
        <v>1509.5</v>
      </c>
      <c r="I36" s="64">
        <f t="shared" si="4"/>
        <v>24616</v>
      </c>
      <c r="J36" s="64">
        <f t="shared" si="5"/>
        <v>27635</v>
      </c>
      <c r="K36" s="64">
        <f t="shared" si="6"/>
        <v>24616</v>
      </c>
      <c r="L36" s="64">
        <f t="shared" si="7"/>
        <v>27635</v>
      </c>
      <c r="M36" s="64">
        <f t="shared" si="8"/>
        <v>26880</v>
      </c>
      <c r="N36" s="64">
        <v>179</v>
      </c>
      <c r="O36" s="65">
        <f t="shared" si="9"/>
        <v>4811520</v>
      </c>
    </row>
    <row r="37" spans="1:15">
      <c r="A37" s="42" t="s">
        <v>255</v>
      </c>
      <c r="B37" s="63" t="s">
        <v>11</v>
      </c>
      <c r="C37" s="64">
        <v>55309</v>
      </c>
      <c r="D37" s="64">
        <f t="shared" si="0"/>
        <v>58816</v>
      </c>
      <c r="E37" s="64">
        <v>59199</v>
      </c>
      <c r="F37" s="64">
        <f t="shared" si="1"/>
        <v>61975</v>
      </c>
      <c r="G37" s="64">
        <f t="shared" si="2"/>
        <v>60395.5</v>
      </c>
      <c r="H37" s="64">
        <f t="shared" si="3"/>
        <v>1579.5</v>
      </c>
      <c r="I37" s="64">
        <f t="shared" si="4"/>
        <v>58816</v>
      </c>
      <c r="J37" s="64">
        <f t="shared" si="5"/>
        <v>61975</v>
      </c>
      <c r="K37" s="64">
        <f t="shared" si="6"/>
        <v>58816</v>
      </c>
      <c r="L37" s="64">
        <f t="shared" si="7"/>
        <v>61975</v>
      </c>
      <c r="M37" s="64">
        <f t="shared" si="8"/>
        <v>61185</v>
      </c>
      <c r="N37" s="64">
        <v>168</v>
      </c>
      <c r="O37" s="65">
        <f t="shared" si="9"/>
        <v>10279080</v>
      </c>
    </row>
    <row r="38" spans="1:15">
      <c r="A38" s="42" t="s">
        <v>256</v>
      </c>
      <c r="B38" s="63" t="s">
        <v>12</v>
      </c>
      <c r="C38" s="64">
        <v>20323</v>
      </c>
      <c r="D38" s="64">
        <f t="shared" si="0"/>
        <v>21611</v>
      </c>
      <c r="E38" s="64">
        <v>22236</v>
      </c>
      <c r="F38" s="64">
        <f t="shared" si="1"/>
        <v>23279</v>
      </c>
      <c r="G38" s="64">
        <f t="shared" si="2"/>
        <v>22445</v>
      </c>
      <c r="H38" s="64">
        <f t="shared" si="3"/>
        <v>834</v>
      </c>
      <c r="I38" s="64">
        <f t="shared" si="4"/>
        <v>21611</v>
      </c>
      <c r="J38" s="64">
        <f t="shared" si="5"/>
        <v>23279</v>
      </c>
      <c r="K38" s="64">
        <f t="shared" si="6"/>
        <v>21611</v>
      </c>
      <c r="L38" s="64">
        <f t="shared" si="7"/>
        <v>23279</v>
      </c>
      <c r="M38" s="64">
        <f t="shared" si="8"/>
        <v>22862</v>
      </c>
      <c r="N38" s="64">
        <v>111</v>
      </c>
      <c r="O38" s="65">
        <f t="shared" si="9"/>
        <v>2537682</v>
      </c>
    </row>
    <row r="39" spans="1:15">
      <c r="A39" s="42" t="s">
        <v>257</v>
      </c>
      <c r="B39" s="63" t="s">
        <v>13</v>
      </c>
      <c r="C39" s="64">
        <v>9473</v>
      </c>
      <c r="D39" s="64">
        <f t="shared" si="0"/>
        <v>10074</v>
      </c>
      <c r="E39" s="64">
        <v>15324</v>
      </c>
      <c r="F39" s="64">
        <f t="shared" si="1"/>
        <v>16043</v>
      </c>
      <c r="G39" s="64">
        <f t="shared" si="2"/>
        <v>13058.5</v>
      </c>
      <c r="H39" s="64">
        <f t="shared" si="3"/>
        <v>2984.5</v>
      </c>
      <c r="I39" s="64">
        <f t="shared" si="4"/>
        <v>10074</v>
      </c>
      <c r="J39" s="64">
        <f t="shared" si="5"/>
        <v>16043</v>
      </c>
      <c r="K39" s="64">
        <f t="shared" si="6"/>
        <v>10074</v>
      </c>
      <c r="L39" s="64">
        <f t="shared" si="7"/>
        <v>16043</v>
      </c>
      <c r="M39" s="64">
        <f t="shared" si="8"/>
        <v>14551</v>
      </c>
      <c r="N39" s="64">
        <v>163</v>
      </c>
      <c r="O39" s="65">
        <f t="shared" si="9"/>
        <v>2371813</v>
      </c>
    </row>
    <row r="40" spans="1:15">
      <c r="A40" s="42" t="s">
        <v>258</v>
      </c>
      <c r="B40" s="63" t="s">
        <v>14</v>
      </c>
      <c r="C40" s="64">
        <v>8686</v>
      </c>
      <c r="D40" s="64">
        <f t="shared" si="0"/>
        <v>9237</v>
      </c>
      <c r="E40" s="64">
        <v>11824</v>
      </c>
      <c r="F40" s="64">
        <f t="shared" si="1"/>
        <v>12379</v>
      </c>
      <c r="G40" s="64">
        <f t="shared" si="2"/>
        <v>10808</v>
      </c>
      <c r="H40" s="64">
        <f t="shared" si="3"/>
        <v>1571</v>
      </c>
      <c r="I40" s="64">
        <f t="shared" si="4"/>
        <v>9237</v>
      </c>
      <c r="J40" s="64">
        <f t="shared" si="5"/>
        <v>12379</v>
      </c>
      <c r="K40" s="64">
        <f t="shared" si="6"/>
        <v>9237</v>
      </c>
      <c r="L40" s="64">
        <f t="shared" si="7"/>
        <v>12379</v>
      </c>
      <c r="M40" s="64">
        <f t="shared" si="8"/>
        <v>11594</v>
      </c>
      <c r="N40" s="64">
        <v>130</v>
      </c>
      <c r="O40" s="65">
        <f t="shared" si="9"/>
        <v>1507220</v>
      </c>
    </row>
    <row r="41" spans="1:15">
      <c r="A41" s="42" t="s">
        <v>259</v>
      </c>
      <c r="B41" s="63" t="s">
        <v>15</v>
      </c>
      <c r="C41" s="64">
        <v>18846</v>
      </c>
      <c r="D41" s="64">
        <f t="shared" si="0"/>
        <v>20041</v>
      </c>
      <c r="E41" s="64">
        <v>33689</v>
      </c>
      <c r="F41" s="64">
        <f t="shared" si="1"/>
        <v>35269</v>
      </c>
      <c r="G41" s="64">
        <f t="shared" si="2"/>
        <v>27655</v>
      </c>
      <c r="H41" s="64">
        <f t="shared" si="3"/>
        <v>7614</v>
      </c>
      <c r="I41" s="64">
        <f t="shared" si="4"/>
        <v>20041</v>
      </c>
      <c r="J41" s="64">
        <f t="shared" si="5"/>
        <v>35269</v>
      </c>
      <c r="K41" s="64">
        <f t="shared" si="6"/>
        <v>20041</v>
      </c>
      <c r="L41" s="64">
        <f t="shared" si="7"/>
        <v>35269</v>
      </c>
      <c r="M41" s="64">
        <f t="shared" si="8"/>
        <v>31462</v>
      </c>
      <c r="N41" s="64">
        <v>62</v>
      </c>
      <c r="O41" s="65">
        <f t="shared" si="9"/>
        <v>1950644</v>
      </c>
    </row>
    <row r="42" spans="1:15">
      <c r="A42" s="42" t="s">
        <v>260</v>
      </c>
      <c r="B42" s="63" t="s">
        <v>105</v>
      </c>
      <c r="C42" s="64">
        <v>6731</v>
      </c>
      <c r="D42" s="64">
        <f t="shared" si="0"/>
        <v>7158</v>
      </c>
      <c r="E42" s="64">
        <v>10204</v>
      </c>
      <c r="F42" s="64">
        <f t="shared" si="1"/>
        <v>10683</v>
      </c>
      <c r="G42" s="64">
        <f t="shared" si="2"/>
        <v>8920.5</v>
      </c>
      <c r="H42" s="64">
        <f t="shared" si="3"/>
        <v>1762.5</v>
      </c>
      <c r="I42" s="64">
        <f t="shared" si="4"/>
        <v>7158</v>
      </c>
      <c r="J42" s="64">
        <f t="shared" si="5"/>
        <v>10683</v>
      </c>
      <c r="K42" s="64">
        <f t="shared" si="6"/>
        <v>7158</v>
      </c>
      <c r="L42" s="64">
        <f t="shared" si="7"/>
        <v>10683</v>
      </c>
      <c r="M42" s="64">
        <f t="shared" si="8"/>
        <v>9802</v>
      </c>
      <c r="N42" s="64">
        <v>3</v>
      </c>
      <c r="O42" s="65">
        <f t="shared" si="9"/>
        <v>29406</v>
      </c>
    </row>
    <row r="43" spans="1:15">
      <c r="A43" s="42" t="s">
        <v>261</v>
      </c>
      <c r="B43" s="63" t="s">
        <v>16</v>
      </c>
      <c r="C43" s="64">
        <v>7760</v>
      </c>
      <c r="D43" s="64">
        <f t="shared" si="0"/>
        <v>8252</v>
      </c>
      <c r="E43" s="64">
        <v>9356</v>
      </c>
      <c r="F43" s="64">
        <f t="shared" si="1"/>
        <v>9795</v>
      </c>
      <c r="G43" s="64">
        <f t="shared" si="2"/>
        <v>9023.5</v>
      </c>
      <c r="H43" s="64">
        <f t="shared" si="3"/>
        <v>771.5</v>
      </c>
      <c r="I43" s="64">
        <f t="shared" si="4"/>
        <v>8252</v>
      </c>
      <c r="J43" s="64">
        <f t="shared" si="5"/>
        <v>9795</v>
      </c>
      <c r="K43" s="64">
        <f t="shared" si="6"/>
        <v>8252</v>
      </c>
      <c r="L43" s="64">
        <f t="shared" si="7"/>
        <v>9795</v>
      </c>
      <c r="M43" s="64">
        <f t="shared" si="8"/>
        <v>9409</v>
      </c>
      <c r="N43" s="64">
        <v>129</v>
      </c>
      <c r="O43" s="65">
        <f t="shared" si="9"/>
        <v>1213761</v>
      </c>
    </row>
    <row r="44" spans="1:15">
      <c r="A44" s="42" t="s">
        <v>262</v>
      </c>
      <c r="B44" s="63" t="s">
        <v>17</v>
      </c>
      <c r="C44" s="64">
        <v>9888</v>
      </c>
      <c r="D44" s="64">
        <f t="shared" si="0"/>
        <v>10515</v>
      </c>
      <c r="E44" s="64">
        <v>12971</v>
      </c>
      <c r="F44" s="64">
        <f t="shared" si="1"/>
        <v>13579</v>
      </c>
      <c r="G44" s="64">
        <f t="shared" si="2"/>
        <v>12047</v>
      </c>
      <c r="H44" s="64">
        <f t="shared" si="3"/>
        <v>1532</v>
      </c>
      <c r="I44" s="64">
        <f t="shared" si="4"/>
        <v>10515</v>
      </c>
      <c r="J44" s="64">
        <f t="shared" si="5"/>
        <v>13579</v>
      </c>
      <c r="K44" s="64">
        <f t="shared" si="6"/>
        <v>10515</v>
      </c>
      <c r="L44" s="64">
        <f t="shared" si="7"/>
        <v>13579</v>
      </c>
      <c r="M44" s="64">
        <f t="shared" si="8"/>
        <v>12813</v>
      </c>
      <c r="N44" s="64">
        <v>77</v>
      </c>
      <c r="O44" s="65">
        <f t="shared" si="9"/>
        <v>986601</v>
      </c>
    </row>
    <row r="45" spans="1:15">
      <c r="A45" s="42" t="s">
        <v>263</v>
      </c>
      <c r="B45" s="63" t="s">
        <v>18</v>
      </c>
      <c r="C45" s="64">
        <v>11878</v>
      </c>
      <c r="D45" s="64">
        <f t="shared" si="0"/>
        <v>12631</v>
      </c>
      <c r="E45" s="64">
        <v>18522</v>
      </c>
      <c r="F45" s="64">
        <f t="shared" si="1"/>
        <v>19391</v>
      </c>
      <c r="G45" s="64">
        <f t="shared" si="2"/>
        <v>16011</v>
      </c>
      <c r="H45" s="64">
        <f t="shared" si="3"/>
        <v>3380</v>
      </c>
      <c r="I45" s="64">
        <f t="shared" si="4"/>
        <v>12631</v>
      </c>
      <c r="J45" s="64">
        <f t="shared" si="5"/>
        <v>19391</v>
      </c>
      <c r="K45" s="64">
        <f t="shared" si="6"/>
        <v>12631</v>
      </c>
      <c r="L45" s="64">
        <f t="shared" si="7"/>
        <v>19391</v>
      </c>
      <c r="M45" s="64">
        <f t="shared" si="8"/>
        <v>17701</v>
      </c>
      <c r="N45" s="64">
        <v>37</v>
      </c>
      <c r="O45" s="65">
        <f t="shared" si="9"/>
        <v>654937</v>
      </c>
    </row>
    <row r="46" spans="1:15">
      <c r="A46" s="42" t="s">
        <v>264</v>
      </c>
      <c r="B46" s="63" t="s">
        <v>19</v>
      </c>
      <c r="C46" s="64">
        <v>11878</v>
      </c>
      <c r="D46" s="64">
        <f t="shared" si="0"/>
        <v>12631</v>
      </c>
      <c r="E46" s="64">
        <v>19962</v>
      </c>
      <c r="F46" s="64">
        <f t="shared" si="1"/>
        <v>20898</v>
      </c>
      <c r="G46" s="64">
        <f t="shared" si="2"/>
        <v>16764.5</v>
      </c>
      <c r="H46" s="64">
        <f t="shared" si="3"/>
        <v>4133.5</v>
      </c>
      <c r="I46" s="64">
        <f t="shared" si="4"/>
        <v>12631</v>
      </c>
      <c r="J46" s="64">
        <f t="shared" si="5"/>
        <v>20898</v>
      </c>
      <c r="K46" s="64">
        <f t="shared" si="6"/>
        <v>12631</v>
      </c>
      <c r="L46" s="64">
        <f t="shared" si="7"/>
        <v>20898</v>
      </c>
      <c r="M46" s="64">
        <f t="shared" si="8"/>
        <v>18831</v>
      </c>
      <c r="N46" s="64">
        <v>41</v>
      </c>
      <c r="O46" s="65">
        <f t="shared" si="9"/>
        <v>772071</v>
      </c>
    </row>
    <row r="47" spans="1:15">
      <c r="A47" s="42" t="s">
        <v>265</v>
      </c>
      <c r="B47" s="63" t="s">
        <v>20</v>
      </c>
      <c r="C47" s="64">
        <v>4469</v>
      </c>
      <c r="D47" s="64">
        <f t="shared" si="0"/>
        <v>4752</v>
      </c>
      <c r="E47" s="64">
        <v>6598</v>
      </c>
      <c r="F47" s="64">
        <f t="shared" si="1"/>
        <v>6907</v>
      </c>
      <c r="G47" s="64">
        <f t="shared" si="2"/>
        <v>5829.5</v>
      </c>
      <c r="H47" s="64">
        <f t="shared" si="3"/>
        <v>1077.5</v>
      </c>
      <c r="I47" s="64">
        <f t="shared" si="4"/>
        <v>4752</v>
      </c>
      <c r="J47" s="64">
        <f t="shared" si="5"/>
        <v>6907</v>
      </c>
      <c r="K47" s="64">
        <f t="shared" si="6"/>
        <v>4752</v>
      </c>
      <c r="L47" s="64">
        <f t="shared" si="7"/>
        <v>6907</v>
      </c>
      <c r="M47" s="64">
        <f t="shared" si="8"/>
        <v>6368</v>
      </c>
      <c r="N47" s="64">
        <v>150</v>
      </c>
      <c r="O47" s="65">
        <f t="shared" si="9"/>
        <v>955200</v>
      </c>
    </row>
    <row r="48" spans="1:15">
      <c r="A48" s="42" t="s">
        <v>266</v>
      </c>
      <c r="B48" s="63" t="s">
        <v>21</v>
      </c>
      <c r="C48" s="64">
        <v>6989</v>
      </c>
      <c r="D48" s="64">
        <f t="shared" si="0"/>
        <v>7432</v>
      </c>
      <c r="E48" s="64">
        <v>9167</v>
      </c>
      <c r="F48" s="64">
        <f t="shared" si="1"/>
        <v>9597</v>
      </c>
      <c r="G48" s="64">
        <f t="shared" si="2"/>
        <v>8514.5</v>
      </c>
      <c r="H48" s="64">
        <f t="shared" si="3"/>
        <v>1082.5</v>
      </c>
      <c r="I48" s="64">
        <f t="shared" si="4"/>
        <v>7432</v>
      </c>
      <c r="J48" s="64">
        <f t="shared" si="5"/>
        <v>9597</v>
      </c>
      <c r="K48" s="64">
        <f t="shared" si="6"/>
        <v>7432</v>
      </c>
      <c r="L48" s="64">
        <f t="shared" si="7"/>
        <v>9597</v>
      </c>
      <c r="M48" s="64">
        <f t="shared" si="8"/>
        <v>9056</v>
      </c>
      <c r="N48" s="64">
        <v>158</v>
      </c>
      <c r="O48" s="65">
        <f t="shared" si="9"/>
        <v>1430848</v>
      </c>
    </row>
    <row r="49" spans="1:15">
      <c r="A49" s="42" t="s">
        <v>268</v>
      </c>
      <c r="B49" s="63" t="s">
        <v>22</v>
      </c>
      <c r="C49" s="64">
        <v>6404</v>
      </c>
      <c r="D49" s="64">
        <f t="shared" si="0"/>
        <v>6810</v>
      </c>
      <c r="E49" s="64">
        <v>9275</v>
      </c>
      <c r="F49" s="64">
        <f t="shared" si="1"/>
        <v>9710</v>
      </c>
      <c r="G49" s="64">
        <f t="shared" si="2"/>
        <v>8260</v>
      </c>
      <c r="H49" s="64">
        <f t="shared" si="3"/>
        <v>1450</v>
      </c>
      <c r="I49" s="64">
        <f t="shared" si="4"/>
        <v>6810</v>
      </c>
      <c r="J49" s="64">
        <f t="shared" si="5"/>
        <v>9710</v>
      </c>
      <c r="K49" s="64">
        <f t="shared" si="6"/>
        <v>6810</v>
      </c>
      <c r="L49" s="64">
        <f t="shared" si="7"/>
        <v>9710</v>
      </c>
      <c r="M49" s="64">
        <f t="shared" si="8"/>
        <v>8985</v>
      </c>
      <c r="N49" s="64">
        <v>96</v>
      </c>
      <c r="O49" s="65">
        <f t="shared" si="9"/>
        <v>862560</v>
      </c>
    </row>
    <row r="50" spans="1:15" ht="26.4">
      <c r="A50" s="42" t="s">
        <v>269</v>
      </c>
      <c r="B50" s="63" t="s">
        <v>106</v>
      </c>
      <c r="C50" s="64">
        <v>12115</v>
      </c>
      <c r="D50" s="64">
        <f t="shared" si="0"/>
        <v>12883</v>
      </c>
      <c r="E50" s="64">
        <v>14276</v>
      </c>
      <c r="F50" s="64">
        <f t="shared" si="1"/>
        <v>14946</v>
      </c>
      <c r="G50" s="64">
        <f t="shared" si="2"/>
        <v>13914.5</v>
      </c>
      <c r="H50" s="64">
        <f t="shared" si="3"/>
        <v>1031.5</v>
      </c>
      <c r="I50" s="64">
        <f t="shared" si="4"/>
        <v>12883</v>
      </c>
      <c r="J50" s="64">
        <f t="shared" si="5"/>
        <v>14946</v>
      </c>
      <c r="K50" s="64">
        <f t="shared" si="6"/>
        <v>12883</v>
      </c>
      <c r="L50" s="64">
        <f t="shared" si="7"/>
        <v>14946</v>
      </c>
      <c r="M50" s="64">
        <f t="shared" si="8"/>
        <v>14430</v>
      </c>
      <c r="N50" s="64">
        <v>31</v>
      </c>
      <c r="O50" s="65">
        <f t="shared" si="9"/>
        <v>447330</v>
      </c>
    </row>
    <row r="51" spans="1:15">
      <c r="A51" s="42" t="s">
        <v>270</v>
      </c>
      <c r="B51" s="63" t="s">
        <v>23</v>
      </c>
      <c r="C51" s="64">
        <v>2529</v>
      </c>
      <c r="D51" s="64">
        <f t="shared" si="0"/>
        <v>2689</v>
      </c>
      <c r="E51" s="64">
        <v>8458</v>
      </c>
      <c r="F51" s="64">
        <f t="shared" si="1"/>
        <v>8855</v>
      </c>
      <c r="G51" s="64">
        <f t="shared" si="2"/>
        <v>5772</v>
      </c>
      <c r="H51" s="64">
        <f t="shared" si="3"/>
        <v>3083</v>
      </c>
      <c r="I51" s="64">
        <f t="shared" si="4"/>
        <v>2689</v>
      </c>
      <c r="J51" s="64">
        <f t="shared" si="5"/>
        <v>8855</v>
      </c>
      <c r="K51" s="64">
        <f t="shared" si="6"/>
        <v>2689</v>
      </c>
      <c r="L51" s="64">
        <f t="shared" si="7"/>
        <v>8855</v>
      </c>
      <c r="M51" s="64">
        <f t="shared" si="8"/>
        <v>7314</v>
      </c>
      <c r="N51" s="64">
        <v>162</v>
      </c>
      <c r="O51" s="65">
        <f t="shared" si="9"/>
        <v>1184868</v>
      </c>
    </row>
    <row r="52" spans="1:15">
      <c r="A52" s="42" t="s">
        <v>271</v>
      </c>
      <c r="B52" s="63" t="s">
        <v>24</v>
      </c>
      <c r="C52" s="64">
        <v>1212</v>
      </c>
      <c r="D52" s="64">
        <f t="shared" si="0"/>
        <v>1289</v>
      </c>
      <c r="E52" s="64">
        <v>1021</v>
      </c>
      <c r="F52" s="64">
        <f t="shared" si="1"/>
        <v>1069</v>
      </c>
      <c r="G52" s="64">
        <f t="shared" si="2"/>
        <v>1179</v>
      </c>
      <c r="H52" s="64">
        <f t="shared" si="3"/>
        <v>110</v>
      </c>
      <c r="I52" s="64">
        <f t="shared" si="4"/>
        <v>1069</v>
      </c>
      <c r="J52" s="64">
        <f t="shared" si="5"/>
        <v>1289</v>
      </c>
      <c r="K52" s="64">
        <f t="shared" si="6"/>
        <v>1289</v>
      </c>
      <c r="L52" s="64" t="str">
        <f t="shared" si="7"/>
        <v/>
      </c>
      <c r="M52" s="64">
        <f t="shared" si="8"/>
        <v>1234</v>
      </c>
      <c r="N52" s="64">
        <v>141</v>
      </c>
      <c r="O52" s="65">
        <f t="shared" si="9"/>
        <v>173994</v>
      </c>
    </row>
    <row r="53" spans="1:15">
      <c r="A53" s="42" t="s">
        <v>272</v>
      </c>
      <c r="B53" s="63" t="s">
        <v>25</v>
      </c>
      <c r="C53" s="64">
        <v>738</v>
      </c>
      <c r="D53" s="64">
        <f t="shared" si="0"/>
        <v>785</v>
      </c>
      <c r="E53" s="64">
        <v>672</v>
      </c>
      <c r="F53" s="64">
        <f t="shared" si="1"/>
        <v>704</v>
      </c>
      <c r="G53" s="64">
        <f t="shared" si="2"/>
        <v>744.5</v>
      </c>
      <c r="H53" s="64">
        <f t="shared" si="3"/>
        <v>40.5</v>
      </c>
      <c r="I53" s="64">
        <f t="shared" si="4"/>
        <v>704</v>
      </c>
      <c r="J53" s="64">
        <f t="shared" si="5"/>
        <v>785</v>
      </c>
      <c r="K53" s="64">
        <f t="shared" si="6"/>
        <v>785</v>
      </c>
      <c r="L53" s="64" t="str">
        <f t="shared" si="7"/>
        <v/>
      </c>
      <c r="M53" s="64">
        <f t="shared" si="8"/>
        <v>765</v>
      </c>
      <c r="N53" s="64">
        <v>90</v>
      </c>
      <c r="O53" s="65">
        <f t="shared" si="9"/>
        <v>68850</v>
      </c>
    </row>
    <row r="54" spans="1:15">
      <c r="A54" s="42" t="s">
        <v>273</v>
      </c>
      <c r="B54" s="63" t="s">
        <v>26</v>
      </c>
      <c r="C54" s="64">
        <v>318</v>
      </c>
      <c r="D54" s="64">
        <f t="shared" si="0"/>
        <v>338</v>
      </c>
      <c r="E54" s="64">
        <v>396</v>
      </c>
      <c r="F54" s="64">
        <f t="shared" si="1"/>
        <v>415</v>
      </c>
      <c r="G54" s="64">
        <f t="shared" si="2"/>
        <v>376.5</v>
      </c>
      <c r="H54" s="64">
        <f t="shared" si="3"/>
        <v>38.5</v>
      </c>
      <c r="I54" s="64">
        <f t="shared" si="4"/>
        <v>338</v>
      </c>
      <c r="J54" s="64">
        <f t="shared" si="5"/>
        <v>415</v>
      </c>
      <c r="K54" s="64">
        <f t="shared" si="6"/>
        <v>338</v>
      </c>
      <c r="L54" s="64">
        <f t="shared" si="7"/>
        <v>415</v>
      </c>
      <c r="M54" s="64">
        <f t="shared" si="8"/>
        <v>396</v>
      </c>
      <c r="N54" s="64">
        <v>124</v>
      </c>
      <c r="O54" s="65">
        <f t="shared" si="9"/>
        <v>49104</v>
      </c>
    </row>
    <row r="55" spans="1:15">
      <c r="A55" s="42" t="s">
        <v>274</v>
      </c>
      <c r="B55" s="63" t="s">
        <v>27</v>
      </c>
      <c r="C55" s="64">
        <v>304</v>
      </c>
      <c r="D55" s="64">
        <f t="shared" si="0"/>
        <v>323</v>
      </c>
      <c r="E55" s="64">
        <v>1534</v>
      </c>
      <c r="F55" s="64">
        <f t="shared" si="1"/>
        <v>1606</v>
      </c>
      <c r="G55" s="64">
        <f t="shared" si="2"/>
        <v>964.5</v>
      </c>
      <c r="H55" s="64">
        <f t="shared" si="3"/>
        <v>641.5</v>
      </c>
      <c r="I55" s="64">
        <f t="shared" si="4"/>
        <v>323</v>
      </c>
      <c r="J55" s="64">
        <f t="shared" si="5"/>
        <v>1606</v>
      </c>
      <c r="K55" s="64">
        <f t="shared" si="6"/>
        <v>323</v>
      </c>
      <c r="L55" s="64">
        <f t="shared" si="7"/>
        <v>1606</v>
      </c>
      <c r="M55" s="64">
        <f t="shared" si="8"/>
        <v>1285</v>
      </c>
      <c r="N55" s="64">
        <v>138</v>
      </c>
      <c r="O55" s="65">
        <f t="shared" si="9"/>
        <v>177330</v>
      </c>
    </row>
    <row r="56" spans="1:15">
      <c r="A56" s="42" t="s">
        <v>275</v>
      </c>
      <c r="B56" s="63" t="s">
        <v>28</v>
      </c>
      <c r="C56" s="64">
        <v>391</v>
      </c>
      <c r="D56" s="64">
        <f t="shared" si="0"/>
        <v>416</v>
      </c>
      <c r="E56" s="64">
        <v>431</v>
      </c>
      <c r="F56" s="64">
        <f t="shared" si="1"/>
        <v>451</v>
      </c>
      <c r="G56" s="64">
        <f t="shared" si="2"/>
        <v>433.5</v>
      </c>
      <c r="H56" s="64">
        <f t="shared" si="3"/>
        <v>17.5</v>
      </c>
      <c r="I56" s="64">
        <f t="shared" si="4"/>
        <v>416</v>
      </c>
      <c r="J56" s="64">
        <f t="shared" si="5"/>
        <v>451</v>
      </c>
      <c r="K56" s="64">
        <f t="shared" si="6"/>
        <v>416</v>
      </c>
      <c r="L56" s="64">
        <f t="shared" si="7"/>
        <v>451</v>
      </c>
      <c r="M56" s="64">
        <f t="shared" si="8"/>
        <v>442</v>
      </c>
      <c r="N56" s="64">
        <v>95</v>
      </c>
      <c r="O56" s="65">
        <f t="shared" si="9"/>
        <v>41990</v>
      </c>
    </row>
    <row r="57" spans="1:15">
      <c r="A57" s="42" t="s">
        <v>277</v>
      </c>
      <c r="B57" s="63" t="s">
        <v>29</v>
      </c>
      <c r="C57" s="64">
        <v>3304</v>
      </c>
      <c r="D57" s="64">
        <f t="shared" si="0"/>
        <v>3513</v>
      </c>
      <c r="E57" s="64">
        <v>3952</v>
      </c>
      <c r="F57" s="64">
        <f t="shared" si="1"/>
        <v>4137</v>
      </c>
      <c r="G57" s="64">
        <f t="shared" si="2"/>
        <v>3825</v>
      </c>
      <c r="H57" s="64">
        <f t="shared" si="3"/>
        <v>312</v>
      </c>
      <c r="I57" s="64">
        <f t="shared" si="4"/>
        <v>3513</v>
      </c>
      <c r="J57" s="64">
        <f t="shared" si="5"/>
        <v>4137</v>
      </c>
      <c r="K57" s="64">
        <f t="shared" si="6"/>
        <v>3513</v>
      </c>
      <c r="L57" s="64">
        <f t="shared" si="7"/>
        <v>4137</v>
      </c>
      <c r="M57" s="64">
        <f t="shared" si="8"/>
        <v>3981</v>
      </c>
      <c r="N57" s="64">
        <v>65</v>
      </c>
      <c r="O57" s="65">
        <f t="shared" si="9"/>
        <v>258765</v>
      </c>
    </row>
    <row r="58" spans="1:15">
      <c r="A58" s="42" t="s">
        <v>278</v>
      </c>
      <c r="B58" s="63" t="s">
        <v>30</v>
      </c>
      <c r="C58" s="64">
        <v>4135</v>
      </c>
      <c r="D58" s="64">
        <f t="shared" si="0"/>
        <v>4397</v>
      </c>
      <c r="E58" s="64">
        <v>4832</v>
      </c>
      <c r="F58" s="64">
        <f t="shared" si="1"/>
        <v>5059</v>
      </c>
      <c r="G58" s="64">
        <f t="shared" si="2"/>
        <v>4728</v>
      </c>
      <c r="H58" s="64">
        <f t="shared" si="3"/>
        <v>331</v>
      </c>
      <c r="I58" s="64">
        <f t="shared" si="4"/>
        <v>4397</v>
      </c>
      <c r="J58" s="64">
        <f t="shared" si="5"/>
        <v>5059</v>
      </c>
      <c r="K58" s="64">
        <f t="shared" si="6"/>
        <v>4397</v>
      </c>
      <c r="L58" s="64">
        <f t="shared" si="7"/>
        <v>5059</v>
      </c>
      <c r="M58" s="64">
        <f t="shared" si="8"/>
        <v>4894</v>
      </c>
      <c r="N58" s="64">
        <v>96</v>
      </c>
      <c r="O58" s="65">
        <f t="shared" si="9"/>
        <v>469824</v>
      </c>
    </row>
    <row r="59" spans="1:15">
      <c r="A59" s="42" t="s">
        <v>279</v>
      </c>
      <c r="B59" s="63" t="s">
        <v>31</v>
      </c>
      <c r="C59" s="64">
        <v>4086</v>
      </c>
      <c r="D59" s="64">
        <f t="shared" si="0"/>
        <v>4345</v>
      </c>
      <c r="E59" s="64">
        <v>4815</v>
      </c>
      <c r="F59" s="64">
        <f t="shared" si="1"/>
        <v>5041</v>
      </c>
      <c r="G59" s="64">
        <f t="shared" si="2"/>
        <v>4693</v>
      </c>
      <c r="H59" s="64">
        <f t="shared" si="3"/>
        <v>348</v>
      </c>
      <c r="I59" s="64">
        <f t="shared" si="4"/>
        <v>4345</v>
      </c>
      <c r="J59" s="64">
        <f t="shared" si="5"/>
        <v>5041</v>
      </c>
      <c r="K59" s="64">
        <f t="shared" si="6"/>
        <v>4345</v>
      </c>
      <c r="L59" s="64">
        <f t="shared" si="7"/>
        <v>5041</v>
      </c>
      <c r="M59" s="64">
        <f t="shared" si="8"/>
        <v>4867</v>
      </c>
      <c r="N59" s="64">
        <v>40</v>
      </c>
      <c r="O59" s="65">
        <f t="shared" si="9"/>
        <v>194680</v>
      </c>
    </row>
    <row r="60" spans="1:15">
      <c r="A60" s="42" t="s">
        <v>280</v>
      </c>
      <c r="B60" s="63" t="s">
        <v>32</v>
      </c>
      <c r="C60" s="64">
        <v>6610</v>
      </c>
      <c r="D60" s="64">
        <f t="shared" si="0"/>
        <v>7029</v>
      </c>
      <c r="E60" s="64">
        <v>8924</v>
      </c>
      <c r="F60" s="64">
        <f t="shared" si="1"/>
        <v>9343</v>
      </c>
      <c r="G60" s="64">
        <f t="shared" si="2"/>
        <v>8186</v>
      </c>
      <c r="H60" s="64">
        <f t="shared" si="3"/>
        <v>1157</v>
      </c>
      <c r="I60" s="64">
        <f t="shared" si="4"/>
        <v>7029</v>
      </c>
      <c r="J60" s="64">
        <f t="shared" si="5"/>
        <v>9343</v>
      </c>
      <c r="K60" s="64">
        <f t="shared" si="6"/>
        <v>7029</v>
      </c>
      <c r="L60" s="64">
        <f t="shared" si="7"/>
        <v>9343</v>
      </c>
      <c r="M60" s="64">
        <f t="shared" si="8"/>
        <v>8765</v>
      </c>
      <c r="N60" s="64">
        <v>61</v>
      </c>
      <c r="O60" s="65">
        <f t="shared" si="9"/>
        <v>534665</v>
      </c>
    </row>
    <row r="61" spans="1:15">
      <c r="A61" s="42" t="s">
        <v>282</v>
      </c>
      <c r="B61" s="63" t="s">
        <v>33</v>
      </c>
      <c r="C61" s="64">
        <v>12409</v>
      </c>
      <c r="D61" s="64">
        <f t="shared" si="0"/>
        <v>13196</v>
      </c>
      <c r="E61" s="64">
        <v>14214</v>
      </c>
      <c r="F61" s="64">
        <f t="shared" si="1"/>
        <v>14881</v>
      </c>
      <c r="G61" s="64">
        <f t="shared" si="2"/>
        <v>14038.5</v>
      </c>
      <c r="H61" s="64">
        <f t="shared" si="3"/>
        <v>842.5</v>
      </c>
      <c r="I61" s="64">
        <f t="shared" si="4"/>
        <v>13196</v>
      </c>
      <c r="J61" s="64">
        <f t="shared" si="5"/>
        <v>14881</v>
      </c>
      <c r="K61" s="64">
        <f t="shared" si="6"/>
        <v>13196</v>
      </c>
      <c r="L61" s="64">
        <f t="shared" si="7"/>
        <v>14881</v>
      </c>
      <c r="M61" s="64">
        <f t="shared" si="8"/>
        <v>14460</v>
      </c>
      <c r="N61" s="64">
        <v>39</v>
      </c>
      <c r="O61" s="65">
        <f t="shared" si="9"/>
        <v>563940</v>
      </c>
    </row>
    <row r="62" spans="1:15">
      <c r="A62" s="42" t="s">
        <v>283</v>
      </c>
      <c r="B62" s="63" t="s">
        <v>34</v>
      </c>
      <c r="C62" s="64">
        <v>12430</v>
      </c>
      <c r="D62" s="64">
        <f t="shared" si="0"/>
        <v>13218</v>
      </c>
      <c r="E62" s="64">
        <v>18435</v>
      </c>
      <c r="F62" s="64">
        <f t="shared" si="1"/>
        <v>19300</v>
      </c>
      <c r="G62" s="64">
        <f t="shared" si="2"/>
        <v>16259</v>
      </c>
      <c r="H62" s="64">
        <f t="shared" si="3"/>
        <v>3041</v>
      </c>
      <c r="I62" s="64">
        <f t="shared" si="4"/>
        <v>13218</v>
      </c>
      <c r="J62" s="64">
        <f t="shared" si="5"/>
        <v>19300</v>
      </c>
      <c r="K62" s="64">
        <f t="shared" si="6"/>
        <v>13218</v>
      </c>
      <c r="L62" s="64">
        <f t="shared" si="7"/>
        <v>19300</v>
      </c>
      <c r="M62" s="64">
        <f t="shared" si="8"/>
        <v>17780</v>
      </c>
      <c r="N62" s="64">
        <v>16</v>
      </c>
      <c r="O62" s="65">
        <f t="shared" si="9"/>
        <v>284480</v>
      </c>
    </row>
    <row r="63" spans="1:15">
      <c r="A63" s="42" t="s">
        <v>284</v>
      </c>
      <c r="B63" s="63" t="s">
        <v>35</v>
      </c>
      <c r="C63" s="64">
        <v>7504</v>
      </c>
      <c r="D63" s="64">
        <f t="shared" si="0"/>
        <v>7980</v>
      </c>
      <c r="E63" s="64">
        <v>9543</v>
      </c>
      <c r="F63" s="64">
        <f t="shared" si="1"/>
        <v>9991</v>
      </c>
      <c r="G63" s="64">
        <f t="shared" si="2"/>
        <v>8985.5</v>
      </c>
      <c r="H63" s="64">
        <f t="shared" si="3"/>
        <v>1005.5</v>
      </c>
      <c r="I63" s="64">
        <f t="shared" si="4"/>
        <v>7980</v>
      </c>
      <c r="J63" s="64">
        <f t="shared" si="5"/>
        <v>9991</v>
      </c>
      <c r="K63" s="64">
        <f t="shared" si="6"/>
        <v>7980</v>
      </c>
      <c r="L63" s="64">
        <f t="shared" si="7"/>
        <v>9991</v>
      </c>
      <c r="M63" s="64">
        <f t="shared" si="8"/>
        <v>9488</v>
      </c>
      <c r="N63" s="64">
        <v>183</v>
      </c>
      <c r="O63" s="65">
        <f t="shared" si="9"/>
        <v>1736304</v>
      </c>
    </row>
    <row r="64" spans="1:15">
      <c r="A64" s="42" t="s">
        <v>285</v>
      </c>
      <c r="B64" s="63" t="s">
        <v>36</v>
      </c>
      <c r="C64" s="64">
        <v>7746</v>
      </c>
      <c r="D64" s="64">
        <f t="shared" si="0"/>
        <v>8237</v>
      </c>
      <c r="E64" s="64">
        <v>8924</v>
      </c>
      <c r="F64" s="64">
        <f t="shared" si="1"/>
        <v>9343</v>
      </c>
      <c r="G64" s="64">
        <f t="shared" si="2"/>
        <v>8790</v>
      </c>
      <c r="H64" s="64">
        <f t="shared" si="3"/>
        <v>553</v>
      </c>
      <c r="I64" s="64">
        <f t="shared" si="4"/>
        <v>8237</v>
      </c>
      <c r="J64" s="64">
        <f t="shared" si="5"/>
        <v>9343</v>
      </c>
      <c r="K64" s="64">
        <f t="shared" si="6"/>
        <v>8237</v>
      </c>
      <c r="L64" s="64">
        <f t="shared" si="7"/>
        <v>9343</v>
      </c>
      <c r="M64" s="64">
        <f t="shared" si="8"/>
        <v>9067</v>
      </c>
      <c r="N64" s="64">
        <v>39</v>
      </c>
      <c r="O64" s="65">
        <f t="shared" si="9"/>
        <v>353613</v>
      </c>
    </row>
    <row r="65" spans="1:15">
      <c r="A65" s="42" t="s">
        <v>286</v>
      </c>
      <c r="B65" s="63" t="s">
        <v>37</v>
      </c>
      <c r="C65" s="64">
        <v>5235</v>
      </c>
      <c r="D65" s="64">
        <f t="shared" si="0"/>
        <v>5567</v>
      </c>
      <c r="E65" s="64">
        <v>6067</v>
      </c>
      <c r="F65" s="64">
        <f t="shared" si="1"/>
        <v>6352</v>
      </c>
      <c r="G65" s="64">
        <f t="shared" si="2"/>
        <v>5959.5</v>
      </c>
      <c r="H65" s="64">
        <f t="shared" si="3"/>
        <v>392.5</v>
      </c>
      <c r="I65" s="64">
        <f t="shared" si="4"/>
        <v>5567</v>
      </c>
      <c r="J65" s="64">
        <f t="shared" si="5"/>
        <v>6352</v>
      </c>
      <c r="K65" s="64">
        <f t="shared" si="6"/>
        <v>5567</v>
      </c>
      <c r="L65" s="64">
        <f t="shared" si="7"/>
        <v>6352</v>
      </c>
      <c r="M65" s="64">
        <f t="shared" si="8"/>
        <v>6156</v>
      </c>
      <c r="N65" s="64">
        <v>51</v>
      </c>
      <c r="O65" s="65">
        <f t="shared" si="9"/>
        <v>313956</v>
      </c>
    </row>
    <row r="66" spans="1:15">
      <c r="A66" s="42" t="s">
        <v>287</v>
      </c>
      <c r="B66" s="63" t="s">
        <v>38</v>
      </c>
      <c r="C66" s="64">
        <v>20187</v>
      </c>
      <c r="D66" s="64">
        <f t="shared" si="0"/>
        <v>21467</v>
      </c>
      <c r="E66" s="64">
        <v>20494</v>
      </c>
      <c r="F66" s="64">
        <f t="shared" si="1"/>
        <v>21455</v>
      </c>
      <c r="G66" s="64">
        <f t="shared" si="2"/>
        <v>21461</v>
      </c>
      <c r="H66" s="64">
        <f t="shared" si="3"/>
        <v>6</v>
      </c>
      <c r="I66" s="64">
        <f t="shared" si="4"/>
        <v>21455</v>
      </c>
      <c r="J66" s="64">
        <f t="shared" si="5"/>
        <v>21467</v>
      </c>
      <c r="K66" s="64">
        <f t="shared" si="6"/>
        <v>21467</v>
      </c>
      <c r="L66" s="64" t="str">
        <f t="shared" si="7"/>
        <v/>
      </c>
      <c r="M66" s="64">
        <f t="shared" si="8"/>
        <v>21464</v>
      </c>
      <c r="N66" s="64">
        <v>89</v>
      </c>
      <c r="O66" s="65">
        <f t="shared" si="9"/>
        <v>1910296</v>
      </c>
    </row>
    <row r="67" spans="1:15">
      <c r="A67" s="42" t="s">
        <v>288</v>
      </c>
      <c r="B67" s="63" t="s">
        <v>39</v>
      </c>
      <c r="C67" s="64">
        <v>21538</v>
      </c>
      <c r="D67" s="64">
        <f t="shared" si="0"/>
        <v>22904</v>
      </c>
      <c r="E67" s="64">
        <v>20494</v>
      </c>
      <c r="F67" s="64">
        <f t="shared" si="1"/>
        <v>21455</v>
      </c>
      <c r="G67" s="64">
        <f t="shared" si="2"/>
        <v>22179.5</v>
      </c>
      <c r="H67" s="64">
        <f t="shared" si="3"/>
        <v>724.5</v>
      </c>
      <c r="I67" s="64">
        <f t="shared" si="4"/>
        <v>21455</v>
      </c>
      <c r="J67" s="64">
        <f t="shared" si="5"/>
        <v>22904</v>
      </c>
      <c r="K67" s="64">
        <f t="shared" si="6"/>
        <v>22904</v>
      </c>
      <c r="L67" s="64" t="str">
        <f t="shared" si="7"/>
        <v/>
      </c>
      <c r="M67" s="64">
        <f t="shared" si="8"/>
        <v>22542</v>
      </c>
      <c r="N67" s="64">
        <v>104</v>
      </c>
      <c r="O67" s="65">
        <f t="shared" si="9"/>
        <v>2344368</v>
      </c>
    </row>
    <row r="68" spans="1:15">
      <c r="A68" s="42" t="s">
        <v>292</v>
      </c>
      <c r="B68" s="63" t="s">
        <v>40</v>
      </c>
      <c r="C68" s="64">
        <v>104452</v>
      </c>
      <c r="D68" s="64">
        <f t="shared" si="0"/>
        <v>111074</v>
      </c>
      <c r="E68" s="64">
        <v>96687</v>
      </c>
      <c r="F68" s="64">
        <f t="shared" si="1"/>
        <v>101222</v>
      </c>
      <c r="G68" s="64">
        <f t="shared" si="2"/>
        <v>106148</v>
      </c>
      <c r="H68" s="64">
        <f t="shared" si="3"/>
        <v>4926</v>
      </c>
      <c r="I68" s="64">
        <f t="shared" si="4"/>
        <v>101222</v>
      </c>
      <c r="J68" s="64">
        <f t="shared" si="5"/>
        <v>111074</v>
      </c>
      <c r="K68" s="64">
        <f t="shared" si="6"/>
        <v>111074</v>
      </c>
      <c r="L68" s="64" t="str">
        <f t="shared" si="7"/>
        <v/>
      </c>
      <c r="M68" s="64">
        <f t="shared" si="8"/>
        <v>108611</v>
      </c>
      <c r="N68" s="64">
        <v>17</v>
      </c>
      <c r="O68" s="65">
        <f t="shared" si="9"/>
        <v>1846387</v>
      </c>
    </row>
    <row r="69" spans="1:15">
      <c r="A69" s="42" t="s">
        <v>293</v>
      </c>
      <c r="B69" s="63" t="s">
        <v>41</v>
      </c>
      <c r="C69" s="64">
        <v>896</v>
      </c>
      <c r="D69" s="64">
        <f t="shared" si="0"/>
        <v>953</v>
      </c>
      <c r="E69" s="64">
        <v>1198</v>
      </c>
      <c r="F69" s="64">
        <f t="shared" si="1"/>
        <v>1254</v>
      </c>
      <c r="G69" s="64">
        <f t="shared" si="2"/>
        <v>1103.5</v>
      </c>
      <c r="H69" s="64">
        <f t="shared" si="3"/>
        <v>150.5</v>
      </c>
      <c r="I69" s="64">
        <f t="shared" si="4"/>
        <v>953</v>
      </c>
      <c r="J69" s="64">
        <f t="shared" si="5"/>
        <v>1254</v>
      </c>
      <c r="K69" s="64">
        <f t="shared" si="6"/>
        <v>953</v>
      </c>
      <c r="L69" s="64">
        <f t="shared" si="7"/>
        <v>1254</v>
      </c>
      <c r="M69" s="64">
        <f t="shared" si="8"/>
        <v>1179</v>
      </c>
      <c r="N69" s="64">
        <v>454</v>
      </c>
      <c r="O69" s="65">
        <f t="shared" si="9"/>
        <v>535266</v>
      </c>
    </row>
    <row r="70" spans="1:15">
      <c r="A70" s="42" t="s">
        <v>294</v>
      </c>
      <c r="B70" s="63" t="s">
        <v>42</v>
      </c>
      <c r="C70" s="64">
        <v>3293</v>
      </c>
      <c r="D70" s="64">
        <f t="shared" si="0"/>
        <v>3502</v>
      </c>
      <c r="E70" s="64">
        <v>4404</v>
      </c>
      <c r="F70" s="64">
        <f t="shared" si="1"/>
        <v>4611</v>
      </c>
      <c r="G70" s="64">
        <f t="shared" si="2"/>
        <v>4056.5</v>
      </c>
      <c r="H70" s="64">
        <f t="shared" si="3"/>
        <v>554.5</v>
      </c>
      <c r="I70" s="64">
        <f t="shared" si="4"/>
        <v>3502</v>
      </c>
      <c r="J70" s="64">
        <f t="shared" si="5"/>
        <v>4611</v>
      </c>
      <c r="K70" s="64">
        <f t="shared" si="6"/>
        <v>3502</v>
      </c>
      <c r="L70" s="64">
        <f t="shared" si="7"/>
        <v>4611</v>
      </c>
      <c r="M70" s="64">
        <f t="shared" si="8"/>
        <v>4334</v>
      </c>
      <c r="N70" s="64">
        <v>454</v>
      </c>
      <c r="O70" s="65">
        <f t="shared" si="9"/>
        <v>1967636</v>
      </c>
    </row>
    <row r="71" spans="1:15">
      <c r="A71" s="42" t="s">
        <v>295</v>
      </c>
      <c r="B71" s="63" t="s">
        <v>43</v>
      </c>
      <c r="C71" s="64">
        <v>3690</v>
      </c>
      <c r="D71" s="64">
        <f t="shared" si="0"/>
        <v>3924</v>
      </c>
      <c r="E71" s="64">
        <v>4487</v>
      </c>
      <c r="F71" s="64">
        <f t="shared" si="1"/>
        <v>4697</v>
      </c>
      <c r="G71" s="64">
        <f t="shared" si="2"/>
        <v>4310.5</v>
      </c>
      <c r="H71" s="64">
        <f t="shared" si="3"/>
        <v>386.5</v>
      </c>
      <c r="I71" s="64">
        <f t="shared" si="4"/>
        <v>3924</v>
      </c>
      <c r="J71" s="64">
        <f t="shared" si="5"/>
        <v>4697</v>
      </c>
      <c r="K71" s="64">
        <f t="shared" si="6"/>
        <v>3924</v>
      </c>
      <c r="L71" s="64">
        <f t="shared" si="7"/>
        <v>4697</v>
      </c>
      <c r="M71" s="64">
        <f t="shared" si="8"/>
        <v>4504</v>
      </c>
      <c r="N71" s="64">
        <v>454</v>
      </c>
      <c r="O71" s="65">
        <f t="shared" si="9"/>
        <v>2044816</v>
      </c>
    </row>
    <row r="72" spans="1:15">
      <c r="A72" s="42" t="s">
        <v>296</v>
      </c>
      <c r="B72" s="63" t="s">
        <v>44</v>
      </c>
      <c r="C72" s="64">
        <v>3690</v>
      </c>
      <c r="D72" s="64">
        <f t="shared" si="0"/>
        <v>3924</v>
      </c>
      <c r="E72" s="64">
        <v>4487</v>
      </c>
      <c r="F72" s="64">
        <f t="shared" si="1"/>
        <v>4697</v>
      </c>
      <c r="G72" s="64">
        <f t="shared" si="2"/>
        <v>4310.5</v>
      </c>
      <c r="H72" s="64">
        <f t="shared" si="3"/>
        <v>386.5</v>
      </c>
      <c r="I72" s="64">
        <f t="shared" si="4"/>
        <v>3924</v>
      </c>
      <c r="J72" s="64">
        <f t="shared" si="5"/>
        <v>4697</v>
      </c>
      <c r="K72" s="64">
        <f t="shared" si="6"/>
        <v>3924</v>
      </c>
      <c r="L72" s="64">
        <f t="shared" si="7"/>
        <v>4697</v>
      </c>
      <c r="M72" s="64">
        <f t="shared" si="8"/>
        <v>4504</v>
      </c>
      <c r="N72" s="64">
        <v>454</v>
      </c>
      <c r="O72" s="65">
        <f t="shared" si="9"/>
        <v>2044816</v>
      </c>
    </row>
    <row r="73" spans="1:15">
      <c r="A73" s="42" t="s">
        <v>297</v>
      </c>
      <c r="B73" s="63" t="s">
        <v>45</v>
      </c>
      <c r="C73" s="64">
        <v>3887</v>
      </c>
      <c r="D73" s="64">
        <f t="shared" si="0"/>
        <v>4133</v>
      </c>
      <c r="E73" s="64">
        <v>4672</v>
      </c>
      <c r="F73" s="64">
        <f t="shared" si="1"/>
        <v>4891</v>
      </c>
      <c r="G73" s="64">
        <f t="shared" si="2"/>
        <v>4512</v>
      </c>
      <c r="H73" s="64">
        <f t="shared" si="3"/>
        <v>379</v>
      </c>
      <c r="I73" s="64">
        <f t="shared" si="4"/>
        <v>4133</v>
      </c>
      <c r="J73" s="64">
        <f t="shared" si="5"/>
        <v>4891</v>
      </c>
      <c r="K73" s="64">
        <f t="shared" si="6"/>
        <v>4133</v>
      </c>
      <c r="L73" s="64">
        <f t="shared" si="7"/>
        <v>4891</v>
      </c>
      <c r="M73" s="64">
        <f t="shared" si="8"/>
        <v>4702</v>
      </c>
      <c r="N73" s="64">
        <v>30</v>
      </c>
      <c r="O73" s="65">
        <f t="shared" si="9"/>
        <v>141060</v>
      </c>
    </row>
    <row r="74" spans="1:15">
      <c r="A74" s="42" t="s">
        <v>298</v>
      </c>
      <c r="B74" s="63" t="s">
        <v>46</v>
      </c>
      <c r="C74" s="64">
        <v>4020</v>
      </c>
      <c r="D74" s="64">
        <f t="shared" si="0"/>
        <v>4275</v>
      </c>
      <c r="E74" s="64">
        <v>6322</v>
      </c>
      <c r="F74" s="64">
        <f t="shared" si="1"/>
        <v>6619</v>
      </c>
      <c r="G74" s="64">
        <f t="shared" si="2"/>
        <v>5447</v>
      </c>
      <c r="H74" s="64">
        <f t="shared" si="3"/>
        <v>1172</v>
      </c>
      <c r="I74" s="64">
        <f t="shared" si="4"/>
        <v>4275</v>
      </c>
      <c r="J74" s="64">
        <f t="shared" si="5"/>
        <v>6619</v>
      </c>
      <c r="K74" s="64">
        <f t="shared" si="6"/>
        <v>4275</v>
      </c>
      <c r="L74" s="64">
        <f t="shared" si="7"/>
        <v>6619</v>
      </c>
      <c r="M74" s="64">
        <f t="shared" si="8"/>
        <v>6033</v>
      </c>
      <c r="N74" s="64">
        <v>454</v>
      </c>
      <c r="O74" s="65">
        <f t="shared" si="9"/>
        <v>2738982</v>
      </c>
    </row>
    <row r="75" spans="1:15">
      <c r="A75" s="42" t="s">
        <v>299</v>
      </c>
      <c r="B75" s="63" t="s">
        <v>47</v>
      </c>
      <c r="C75" s="64">
        <v>5279</v>
      </c>
      <c r="D75" s="64">
        <f t="shared" si="0"/>
        <v>5614</v>
      </c>
      <c r="E75" s="64">
        <v>6437</v>
      </c>
      <c r="F75" s="64">
        <f t="shared" si="1"/>
        <v>6739</v>
      </c>
      <c r="G75" s="64">
        <f t="shared" si="2"/>
        <v>6176.5</v>
      </c>
      <c r="H75" s="64">
        <f t="shared" si="3"/>
        <v>562.5</v>
      </c>
      <c r="I75" s="64">
        <f t="shared" si="4"/>
        <v>5614</v>
      </c>
      <c r="J75" s="64">
        <f t="shared" si="5"/>
        <v>6739</v>
      </c>
      <c r="K75" s="64">
        <f t="shared" si="6"/>
        <v>5614</v>
      </c>
      <c r="L75" s="64">
        <f t="shared" si="7"/>
        <v>6739</v>
      </c>
      <c r="M75" s="64">
        <f t="shared" si="8"/>
        <v>6458</v>
      </c>
      <c r="N75" s="64">
        <v>207</v>
      </c>
      <c r="O75" s="65">
        <f t="shared" si="9"/>
        <v>1336806</v>
      </c>
    </row>
    <row r="76" spans="1:15">
      <c r="A76" s="42" t="s">
        <v>300</v>
      </c>
      <c r="B76" s="63" t="s">
        <v>48</v>
      </c>
      <c r="C76" s="64">
        <v>5835</v>
      </c>
      <c r="D76" s="64">
        <f t="shared" si="0"/>
        <v>6205</v>
      </c>
      <c r="E76" s="64">
        <v>6437</v>
      </c>
      <c r="F76" s="64">
        <f t="shared" si="1"/>
        <v>6739</v>
      </c>
      <c r="G76" s="64">
        <f t="shared" si="2"/>
        <v>6472</v>
      </c>
      <c r="H76" s="64">
        <f t="shared" si="3"/>
        <v>267</v>
      </c>
      <c r="I76" s="64">
        <f t="shared" si="4"/>
        <v>6205</v>
      </c>
      <c r="J76" s="64">
        <f t="shared" si="5"/>
        <v>6739</v>
      </c>
      <c r="K76" s="64">
        <f t="shared" si="6"/>
        <v>6205</v>
      </c>
      <c r="L76" s="64">
        <f t="shared" si="7"/>
        <v>6739</v>
      </c>
      <c r="M76" s="64">
        <f t="shared" si="8"/>
        <v>6606</v>
      </c>
      <c r="N76" s="64">
        <v>454</v>
      </c>
      <c r="O76" s="65">
        <f t="shared" si="9"/>
        <v>2999124</v>
      </c>
    </row>
    <row r="77" spans="1:15">
      <c r="A77" s="42" t="s">
        <v>301</v>
      </c>
      <c r="B77" s="63" t="s">
        <v>49</v>
      </c>
      <c r="C77" s="64">
        <v>4387</v>
      </c>
      <c r="D77" s="64">
        <f t="shared" si="0"/>
        <v>4665</v>
      </c>
      <c r="E77" s="64">
        <v>4610</v>
      </c>
      <c r="F77" s="64">
        <f t="shared" si="1"/>
        <v>4826</v>
      </c>
      <c r="G77" s="64">
        <f t="shared" si="2"/>
        <v>4745.5</v>
      </c>
      <c r="H77" s="64">
        <f t="shared" si="3"/>
        <v>80.5</v>
      </c>
      <c r="I77" s="64">
        <f t="shared" si="4"/>
        <v>4665</v>
      </c>
      <c r="J77" s="64">
        <f t="shared" si="5"/>
        <v>4826</v>
      </c>
      <c r="K77" s="64">
        <f t="shared" si="6"/>
        <v>4665</v>
      </c>
      <c r="L77" s="64">
        <f t="shared" si="7"/>
        <v>4826</v>
      </c>
      <c r="M77" s="64">
        <f t="shared" si="8"/>
        <v>4786</v>
      </c>
      <c r="N77" s="64">
        <v>5</v>
      </c>
      <c r="O77" s="65">
        <f t="shared" si="9"/>
        <v>23930</v>
      </c>
    </row>
    <row r="78" spans="1:15">
      <c r="A78" s="42" t="s">
        <v>302</v>
      </c>
      <c r="B78" s="63" t="s">
        <v>50</v>
      </c>
      <c r="C78" s="64">
        <v>4468</v>
      </c>
      <c r="D78" s="64">
        <f t="shared" si="0"/>
        <v>4751</v>
      </c>
      <c r="E78" s="64">
        <v>4610</v>
      </c>
      <c r="F78" s="64">
        <f t="shared" si="1"/>
        <v>4826</v>
      </c>
      <c r="G78" s="64">
        <f t="shared" si="2"/>
        <v>4788.5</v>
      </c>
      <c r="H78" s="64">
        <f t="shared" si="3"/>
        <v>37.5</v>
      </c>
      <c r="I78" s="64">
        <f t="shared" si="4"/>
        <v>4751</v>
      </c>
      <c r="J78" s="64">
        <f t="shared" si="5"/>
        <v>4826</v>
      </c>
      <c r="K78" s="64">
        <f t="shared" si="6"/>
        <v>4751</v>
      </c>
      <c r="L78" s="64">
        <f t="shared" si="7"/>
        <v>4826</v>
      </c>
      <c r="M78" s="64">
        <f t="shared" si="8"/>
        <v>4807</v>
      </c>
      <c r="N78" s="64">
        <v>5</v>
      </c>
      <c r="O78" s="65">
        <f t="shared" si="9"/>
        <v>24035</v>
      </c>
    </row>
    <row r="79" spans="1:15">
      <c r="A79" s="42" t="s">
        <v>303</v>
      </c>
      <c r="B79" s="63" t="s">
        <v>51</v>
      </c>
      <c r="C79" s="64">
        <v>4737</v>
      </c>
      <c r="D79" s="64">
        <f t="shared" si="0"/>
        <v>5037</v>
      </c>
      <c r="E79" s="64">
        <v>5127</v>
      </c>
      <c r="F79" s="64">
        <f t="shared" si="1"/>
        <v>5367</v>
      </c>
      <c r="G79" s="64">
        <f t="shared" si="2"/>
        <v>5202</v>
      </c>
      <c r="H79" s="64">
        <f t="shared" si="3"/>
        <v>165</v>
      </c>
      <c r="I79" s="64">
        <f t="shared" si="4"/>
        <v>5037</v>
      </c>
      <c r="J79" s="64">
        <f t="shared" si="5"/>
        <v>5367</v>
      </c>
      <c r="K79" s="64">
        <f t="shared" si="6"/>
        <v>5037</v>
      </c>
      <c r="L79" s="64">
        <f t="shared" si="7"/>
        <v>5367</v>
      </c>
      <c r="M79" s="64">
        <f t="shared" si="8"/>
        <v>5285</v>
      </c>
      <c r="N79" s="64">
        <v>5</v>
      </c>
      <c r="O79" s="65">
        <f t="shared" si="9"/>
        <v>26425</v>
      </c>
    </row>
    <row r="80" spans="1:15">
      <c r="A80" s="42" t="s">
        <v>306</v>
      </c>
      <c r="B80" s="63" t="s">
        <v>52</v>
      </c>
      <c r="C80" s="64">
        <v>9565</v>
      </c>
      <c r="D80" s="64">
        <f t="shared" si="0"/>
        <v>10171</v>
      </c>
      <c r="E80" s="64">
        <v>8961</v>
      </c>
      <c r="F80" s="64">
        <f t="shared" si="1"/>
        <v>9381</v>
      </c>
      <c r="G80" s="64">
        <f t="shared" si="2"/>
        <v>9776</v>
      </c>
      <c r="H80" s="64">
        <f t="shared" si="3"/>
        <v>395</v>
      </c>
      <c r="I80" s="64">
        <f t="shared" si="4"/>
        <v>9381</v>
      </c>
      <c r="J80" s="64">
        <f t="shared" si="5"/>
        <v>10171</v>
      </c>
      <c r="K80" s="64">
        <f t="shared" si="6"/>
        <v>10171</v>
      </c>
      <c r="L80" s="64" t="str">
        <f t="shared" si="7"/>
        <v/>
      </c>
      <c r="M80" s="64">
        <f t="shared" si="8"/>
        <v>9974</v>
      </c>
      <c r="N80" s="64">
        <v>25</v>
      </c>
      <c r="O80" s="65">
        <f t="shared" si="9"/>
        <v>249350</v>
      </c>
    </row>
    <row r="81" spans="1:15">
      <c r="A81" s="42" t="s">
        <v>307</v>
      </c>
      <c r="B81" s="63" t="s">
        <v>53</v>
      </c>
      <c r="C81" s="64">
        <v>4998</v>
      </c>
      <c r="D81" s="64">
        <f t="shared" ref="D81:D144" si="10">ROUND(C81*(1+$D$14/100),0)</f>
        <v>5315</v>
      </c>
      <c r="E81" s="64">
        <v>5531</v>
      </c>
      <c r="F81" s="64">
        <f t="shared" ref="F81:F144" si="11">ROUND(E81*(1+$F$14/100),0)</f>
        <v>5790</v>
      </c>
      <c r="G81" s="64">
        <f t="shared" ref="G81:G144" si="12">AVERAGE(D81,F81)</f>
        <v>5552.5</v>
      </c>
      <c r="H81" s="64">
        <f t="shared" ref="H81:H144" si="13">STDEVPA(D81,F81)</f>
        <v>237.5</v>
      </c>
      <c r="I81" s="64">
        <f t="shared" ref="I81:I144" si="14">G81-H81</f>
        <v>5315</v>
      </c>
      <c r="J81" s="64">
        <f t="shared" ref="J81:J144" si="15">G81+H81</f>
        <v>5790</v>
      </c>
      <c r="K81" s="64">
        <f t="shared" ref="K81:K144" si="16">IF(AND(D81&gt;=I81,J81&lt;=J81),D81,"")</f>
        <v>5315</v>
      </c>
      <c r="L81" s="64">
        <f t="shared" ref="L81:L144" si="17">IF(AND(F81&gt;=J81,K81&lt;=K81),F81,"")</f>
        <v>5790</v>
      </c>
      <c r="M81" s="64">
        <f t="shared" ref="M81:M144" si="18">ROUND(IF(AVERAGE(D81,F81)&lt;J81,AVERAGE(G81,J81),G81),0)</f>
        <v>5671</v>
      </c>
      <c r="N81" s="64">
        <v>25</v>
      </c>
      <c r="O81" s="65">
        <f t="shared" ref="O81:O144" si="19">ROUND(M81*N81,0)</f>
        <v>141775</v>
      </c>
    </row>
    <row r="82" spans="1:15">
      <c r="A82" s="42" t="s">
        <v>309</v>
      </c>
      <c r="B82" s="63" t="s">
        <v>54</v>
      </c>
      <c r="C82" s="64">
        <v>2083</v>
      </c>
      <c r="D82" s="64">
        <f t="shared" si="10"/>
        <v>2215</v>
      </c>
      <c r="E82" s="64">
        <v>2009</v>
      </c>
      <c r="F82" s="64">
        <f t="shared" si="11"/>
        <v>2103</v>
      </c>
      <c r="G82" s="64">
        <f t="shared" si="12"/>
        <v>2159</v>
      </c>
      <c r="H82" s="64">
        <f t="shared" si="13"/>
        <v>56</v>
      </c>
      <c r="I82" s="64">
        <f t="shared" si="14"/>
        <v>2103</v>
      </c>
      <c r="J82" s="64">
        <f t="shared" si="15"/>
        <v>2215</v>
      </c>
      <c r="K82" s="64">
        <f t="shared" si="16"/>
        <v>2215</v>
      </c>
      <c r="L82" s="64" t="str">
        <f t="shared" si="17"/>
        <v/>
      </c>
      <c r="M82" s="64">
        <f t="shared" si="18"/>
        <v>2187</v>
      </c>
      <c r="N82" s="64">
        <v>30</v>
      </c>
      <c r="O82" s="65">
        <f t="shared" si="19"/>
        <v>65610</v>
      </c>
    </row>
    <row r="83" spans="1:15">
      <c r="A83" s="42" t="s">
        <v>310</v>
      </c>
      <c r="B83" s="63" t="s">
        <v>55</v>
      </c>
      <c r="C83" s="64">
        <v>11628</v>
      </c>
      <c r="D83" s="64">
        <f t="shared" si="10"/>
        <v>12365</v>
      </c>
      <c r="E83" s="64">
        <v>15079</v>
      </c>
      <c r="F83" s="64">
        <f t="shared" si="11"/>
        <v>15786</v>
      </c>
      <c r="G83" s="64">
        <f t="shared" si="12"/>
        <v>14075.5</v>
      </c>
      <c r="H83" s="64">
        <f t="shared" si="13"/>
        <v>1710.5</v>
      </c>
      <c r="I83" s="64">
        <f t="shared" si="14"/>
        <v>12365</v>
      </c>
      <c r="J83" s="64">
        <f t="shared" si="15"/>
        <v>15786</v>
      </c>
      <c r="K83" s="64">
        <f t="shared" si="16"/>
        <v>12365</v>
      </c>
      <c r="L83" s="64">
        <f t="shared" si="17"/>
        <v>15786</v>
      </c>
      <c r="M83" s="64">
        <f t="shared" si="18"/>
        <v>14931</v>
      </c>
      <c r="N83" s="64">
        <v>1357</v>
      </c>
      <c r="O83" s="65">
        <f t="shared" si="19"/>
        <v>20261367</v>
      </c>
    </row>
    <row r="84" spans="1:15">
      <c r="A84" s="42" t="s">
        <v>311</v>
      </c>
      <c r="B84" s="63" t="s">
        <v>56</v>
      </c>
      <c r="C84" s="64">
        <v>6611</v>
      </c>
      <c r="D84" s="64">
        <f t="shared" si="10"/>
        <v>7030</v>
      </c>
      <c r="E84" s="64">
        <v>7852</v>
      </c>
      <c r="F84" s="64">
        <f t="shared" si="11"/>
        <v>8220</v>
      </c>
      <c r="G84" s="64">
        <f t="shared" si="12"/>
        <v>7625</v>
      </c>
      <c r="H84" s="64">
        <f t="shared" si="13"/>
        <v>595</v>
      </c>
      <c r="I84" s="64">
        <f t="shared" si="14"/>
        <v>7030</v>
      </c>
      <c r="J84" s="64">
        <f t="shared" si="15"/>
        <v>8220</v>
      </c>
      <c r="K84" s="64">
        <f t="shared" si="16"/>
        <v>7030</v>
      </c>
      <c r="L84" s="64">
        <f t="shared" si="17"/>
        <v>8220</v>
      </c>
      <c r="M84" s="64">
        <f t="shared" si="18"/>
        <v>7923</v>
      </c>
      <c r="N84" s="64">
        <v>1624</v>
      </c>
      <c r="O84" s="65">
        <f t="shared" si="19"/>
        <v>12866952</v>
      </c>
    </row>
    <row r="85" spans="1:15">
      <c r="A85" s="42" t="s">
        <v>312</v>
      </c>
      <c r="B85" s="63" t="s">
        <v>57</v>
      </c>
      <c r="C85" s="64">
        <v>22576</v>
      </c>
      <c r="D85" s="64">
        <f t="shared" si="10"/>
        <v>24007</v>
      </c>
      <c r="E85" s="64">
        <v>28555</v>
      </c>
      <c r="F85" s="64">
        <f t="shared" si="11"/>
        <v>29894</v>
      </c>
      <c r="G85" s="64">
        <f t="shared" si="12"/>
        <v>26950.5</v>
      </c>
      <c r="H85" s="64">
        <f t="shared" si="13"/>
        <v>2943.5</v>
      </c>
      <c r="I85" s="64">
        <f t="shared" si="14"/>
        <v>24007</v>
      </c>
      <c r="J85" s="64">
        <f t="shared" si="15"/>
        <v>29894</v>
      </c>
      <c r="K85" s="64">
        <f t="shared" si="16"/>
        <v>24007</v>
      </c>
      <c r="L85" s="64">
        <f t="shared" si="17"/>
        <v>29894</v>
      </c>
      <c r="M85" s="64">
        <f t="shared" si="18"/>
        <v>28422</v>
      </c>
      <c r="N85" s="64">
        <v>50</v>
      </c>
      <c r="O85" s="65">
        <f t="shared" si="19"/>
        <v>1421100</v>
      </c>
    </row>
    <row r="86" spans="1:15">
      <c r="A86" s="42" t="s">
        <v>313</v>
      </c>
      <c r="B86" s="63" t="s">
        <v>58</v>
      </c>
      <c r="C86" s="64">
        <v>5385</v>
      </c>
      <c r="D86" s="64">
        <f t="shared" si="10"/>
        <v>5726</v>
      </c>
      <c r="E86" s="64">
        <v>4840</v>
      </c>
      <c r="F86" s="64">
        <f t="shared" si="11"/>
        <v>5067</v>
      </c>
      <c r="G86" s="64">
        <f t="shared" si="12"/>
        <v>5396.5</v>
      </c>
      <c r="H86" s="64">
        <f t="shared" si="13"/>
        <v>329.5</v>
      </c>
      <c r="I86" s="64">
        <f t="shared" si="14"/>
        <v>5067</v>
      </c>
      <c r="J86" s="64">
        <f t="shared" si="15"/>
        <v>5726</v>
      </c>
      <c r="K86" s="64">
        <f t="shared" si="16"/>
        <v>5726</v>
      </c>
      <c r="L86" s="64" t="str">
        <f t="shared" si="17"/>
        <v/>
      </c>
      <c r="M86" s="64">
        <f t="shared" si="18"/>
        <v>5561</v>
      </c>
      <c r="N86" s="64">
        <v>5</v>
      </c>
      <c r="O86" s="65">
        <f t="shared" si="19"/>
        <v>27805</v>
      </c>
    </row>
    <row r="87" spans="1:15">
      <c r="A87" s="42" t="s">
        <v>314</v>
      </c>
      <c r="B87" s="63" t="s">
        <v>107</v>
      </c>
      <c r="C87" s="64">
        <v>7483</v>
      </c>
      <c r="D87" s="64">
        <f t="shared" si="10"/>
        <v>7957</v>
      </c>
      <c r="E87" s="64">
        <v>7870</v>
      </c>
      <c r="F87" s="64">
        <f t="shared" si="11"/>
        <v>8239</v>
      </c>
      <c r="G87" s="64">
        <f t="shared" si="12"/>
        <v>8098</v>
      </c>
      <c r="H87" s="64">
        <f t="shared" si="13"/>
        <v>141</v>
      </c>
      <c r="I87" s="64">
        <f t="shared" si="14"/>
        <v>7957</v>
      </c>
      <c r="J87" s="64">
        <f t="shared" si="15"/>
        <v>8239</v>
      </c>
      <c r="K87" s="64">
        <f t="shared" si="16"/>
        <v>7957</v>
      </c>
      <c r="L87" s="64">
        <f t="shared" si="17"/>
        <v>8239</v>
      </c>
      <c r="M87" s="64">
        <f t="shared" si="18"/>
        <v>8169</v>
      </c>
      <c r="N87" s="64">
        <v>649</v>
      </c>
      <c r="O87" s="65">
        <f t="shared" si="19"/>
        <v>5301681</v>
      </c>
    </row>
    <row r="88" spans="1:15">
      <c r="A88" s="42" t="s">
        <v>316</v>
      </c>
      <c r="B88" s="63" t="s">
        <v>59</v>
      </c>
      <c r="C88" s="64">
        <v>10565</v>
      </c>
      <c r="D88" s="64">
        <f t="shared" si="10"/>
        <v>11235</v>
      </c>
      <c r="E88" s="64">
        <v>10881</v>
      </c>
      <c r="F88" s="64">
        <f t="shared" si="11"/>
        <v>11391</v>
      </c>
      <c r="G88" s="64">
        <f t="shared" si="12"/>
        <v>11313</v>
      </c>
      <c r="H88" s="64">
        <f t="shared" si="13"/>
        <v>78</v>
      </c>
      <c r="I88" s="64">
        <f t="shared" si="14"/>
        <v>11235</v>
      </c>
      <c r="J88" s="64">
        <f t="shared" si="15"/>
        <v>11391</v>
      </c>
      <c r="K88" s="64">
        <f t="shared" si="16"/>
        <v>11235</v>
      </c>
      <c r="L88" s="64">
        <f t="shared" si="17"/>
        <v>11391</v>
      </c>
      <c r="M88" s="64">
        <f t="shared" si="18"/>
        <v>11352</v>
      </c>
      <c r="N88" s="64">
        <v>584</v>
      </c>
      <c r="O88" s="65">
        <f t="shared" si="19"/>
        <v>6629568</v>
      </c>
    </row>
    <row r="89" spans="1:15">
      <c r="A89" s="42" t="s">
        <v>317</v>
      </c>
      <c r="B89" s="63" t="s">
        <v>60</v>
      </c>
      <c r="C89" s="64">
        <v>6417</v>
      </c>
      <c r="D89" s="64">
        <f t="shared" si="10"/>
        <v>6824</v>
      </c>
      <c r="E89" s="64">
        <v>6075</v>
      </c>
      <c r="F89" s="64">
        <f t="shared" si="11"/>
        <v>6360</v>
      </c>
      <c r="G89" s="64">
        <f t="shared" si="12"/>
        <v>6592</v>
      </c>
      <c r="H89" s="64">
        <f t="shared" si="13"/>
        <v>232</v>
      </c>
      <c r="I89" s="64">
        <f t="shared" si="14"/>
        <v>6360</v>
      </c>
      <c r="J89" s="64">
        <f t="shared" si="15"/>
        <v>6824</v>
      </c>
      <c r="K89" s="64">
        <f t="shared" si="16"/>
        <v>6824</v>
      </c>
      <c r="L89" s="64" t="str">
        <f t="shared" si="17"/>
        <v/>
      </c>
      <c r="M89" s="64">
        <f t="shared" si="18"/>
        <v>6708</v>
      </c>
      <c r="N89" s="64">
        <v>109</v>
      </c>
      <c r="O89" s="65">
        <f t="shared" si="19"/>
        <v>731172</v>
      </c>
    </row>
    <row r="90" spans="1:15">
      <c r="A90" s="42" t="s">
        <v>318</v>
      </c>
      <c r="B90" s="63" t="s">
        <v>61</v>
      </c>
      <c r="C90" s="64">
        <v>2854</v>
      </c>
      <c r="D90" s="64">
        <f t="shared" si="10"/>
        <v>3035</v>
      </c>
      <c r="E90" s="64">
        <v>3036</v>
      </c>
      <c r="F90" s="64">
        <f t="shared" si="11"/>
        <v>3178</v>
      </c>
      <c r="G90" s="64">
        <f t="shared" si="12"/>
        <v>3106.5</v>
      </c>
      <c r="H90" s="64">
        <f t="shared" si="13"/>
        <v>71.5</v>
      </c>
      <c r="I90" s="64">
        <f t="shared" si="14"/>
        <v>3035</v>
      </c>
      <c r="J90" s="64">
        <f t="shared" si="15"/>
        <v>3178</v>
      </c>
      <c r="K90" s="64">
        <f t="shared" si="16"/>
        <v>3035</v>
      </c>
      <c r="L90" s="64">
        <f t="shared" si="17"/>
        <v>3178</v>
      </c>
      <c r="M90" s="64">
        <f t="shared" si="18"/>
        <v>3142</v>
      </c>
      <c r="N90" s="64">
        <v>60</v>
      </c>
      <c r="O90" s="65">
        <f t="shared" si="19"/>
        <v>188520</v>
      </c>
    </row>
    <row r="91" spans="1:15">
      <c r="A91" s="42" t="s">
        <v>319</v>
      </c>
      <c r="B91" s="63" t="s">
        <v>62</v>
      </c>
      <c r="C91" s="64">
        <v>2683</v>
      </c>
      <c r="D91" s="64">
        <f t="shared" si="10"/>
        <v>2853</v>
      </c>
      <c r="E91" s="64">
        <v>3188</v>
      </c>
      <c r="F91" s="64">
        <f t="shared" si="11"/>
        <v>3338</v>
      </c>
      <c r="G91" s="64">
        <f t="shared" si="12"/>
        <v>3095.5</v>
      </c>
      <c r="H91" s="64">
        <f t="shared" si="13"/>
        <v>242.5</v>
      </c>
      <c r="I91" s="64">
        <f t="shared" si="14"/>
        <v>2853</v>
      </c>
      <c r="J91" s="64">
        <f t="shared" si="15"/>
        <v>3338</v>
      </c>
      <c r="K91" s="64">
        <f t="shared" si="16"/>
        <v>2853</v>
      </c>
      <c r="L91" s="64">
        <f t="shared" si="17"/>
        <v>3338</v>
      </c>
      <c r="M91" s="64">
        <f t="shared" si="18"/>
        <v>3217</v>
      </c>
      <c r="N91" s="64">
        <v>22</v>
      </c>
      <c r="O91" s="65">
        <f t="shared" si="19"/>
        <v>70774</v>
      </c>
    </row>
    <row r="92" spans="1:15">
      <c r="A92" s="42" t="s">
        <v>320</v>
      </c>
      <c r="B92" s="63" t="s">
        <v>63</v>
      </c>
      <c r="C92" s="64">
        <v>3228</v>
      </c>
      <c r="D92" s="64">
        <f t="shared" si="10"/>
        <v>3433</v>
      </c>
      <c r="E92" s="64">
        <v>3760</v>
      </c>
      <c r="F92" s="64">
        <f t="shared" si="11"/>
        <v>3936</v>
      </c>
      <c r="G92" s="64">
        <f t="shared" si="12"/>
        <v>3684.5</v>
      </c>
      <c r="H92" s="64">
        <f t="shared" si="13"/>
        <v>251.5</v>
      </c>
      <c r="I92" s="64">
        <f t="shared" si="14"/>
        <v>3433</v>
      </c>
      <c r="J92" s="64">
        <f t="shared" si="15"/>
        <v>3936</v>
      </c>
      <c r="K92" s="64">
        <f t="shared" si="16"/>
        <v>3433</v>
      </c>
      <c r="L92" s="64">
        <f t="shared" si="17"/>
        <v>3936</v>
      </c>
      <c r="M92" s="64">
        <f t="shared" si="18"/>
        <v>3810</v>
      </c>
      <c r="N92" s="64">
        <v>84</v>
      </c>
      <c r="O92" s="65">
        <f t="shared" si="19"/>
        <v>320040</v>
      </c>
    </row>
    <row r="93" spans="1:15">
      <c r="A93" s="42" t="s">
        <v>321</v>
      </c>
      <c r="B93" s="63" t="s">
        <v>108</v>
      </c>
      <c r="C93" s="64">
        <v>10363</v>
      </c>
      <c r="D93" s="64">
        <f t="shared" si="10"/>
        <v>11020</v>
      </c>
      <c r="E93" s="64">
        <v>7120</v>
      </c>
      <c r="F93" s="64">
        <f t="shared" si="11"/>
        <v>7454</v>
      </c>
      <c r="G93" s="64">
        <f t="shared" si="12"/>
        <v>9237</v>
      </c>
      <c r="H93" s="64">
        <f t="shared" si="13"/>
        <v>1783</v>
      </c>
      <c r="I93" s="64">
        <f t="shared" si="14"/>
        <v>7454</v>
      </c>
      <c r="J93" s="64">
        <f t="shared" si="15"/>
        <v>11020</v>
      </c>
      <c r="K93" s="64">
        <f t="shared" si="16"/>
        <v>11020</v>
      </c>
      <c r="L93" s="64" t="str">
        <f t="shared" si="17"/>
        <v/>
      </c>
      <c r="M93" s="64">
        <f t="shared" si="18"/>
        <v>10129</v>
      </c>
      <c r="N93" s="64">
        <v>84</v>
      </c>
      <c r="O93" s="65">
        <f t="shared" si="19"/>
        <v>850836</v>
      </c>
    </row>
    <row r="94" spans="1:15">
      <c r="A94" s="42" t="s">
        <v>322</v>
      </c>
      <c r="B94" s="63" t="s">
        <v>64</v>
      </c>
      <c r="C94" s="64">
        <v>130109</v>
      </c>
      <c r="D94" s="64">
        <f t="shared" si="10"/>
        <v>138358</v>
      </c>
      <c r="E94" s="64">
        <v>171063</v>
      </c>
      <c r="F94" s="64">
        <f t="shared" si="11"/>
        <v>179086</v>
      </c>
      <c r="G94" s="64">
        <f t="shared" si="12"/>
        <v>158722</v>
      </c>
      <c r="H94" s="64">
        <f t="shared" si="13"/>
        <v>20364</v>
      </c>
      <c r="I94" s="64">
        <f t="shared" si="14"/>
        <v>138358</v>
      </c>
      <c r="J94" s="64">
        <f t="shared" si="15"/>
        <v>179086</v>
      </c>
      <c r="K94" s="64">
        <f t="shared" si="16"/>
        <v>138358</v>
      </c>
      <c r="L94" s="64">
        <f t="shared" si="17"/>
        <v>179086</v>
      </c>
      <c r="M94" s="64">
        <f t="shared" si="18"/>
        <v>168904</v>
      </c>
      <c r="N94" s="64">
        <v>53</v>
      </c>
      <c r="O94" s="65">
        <f t="shared" si="19"/>
        <v>8951912</v>
      </c>
    </row>
    <row r="95" spans="1:15">
      <c r="A95" s="42" t="s">
        <v>323</v>
      </c>
      <c r="B95" s="63" t="s">
        <v>65</v>
      </c>
      <c r="C95" s="64">
        <v>26449</v>
      </c>
      <c r="D95" s="64">
        <f t="shared" si="10"/>
        <v>28126</v>
      </c>
      <c r="E95" s="64">
        <v>38860</v>
      </c>
      <c r="F95" s="64">
        <f t="shared" si="11"/>
        <v>40683</v>
      </c>
      <c r="G95" s="64">
        <f t="shared" si="12"/>
        <v>34404.5</v>
      </c>
      <c r="H95" s="64">
        <f t="shared" si="13"/>
        <v>6278.5</v>
      </c>
      <c r="I95" s="64">
        <f t="shared" si="14"/>
        <v>28126</v>
      </c>
      <c r="J95" s="64">
        <f t="shared" si="15"/>
        <v>40683</v>
      </c>
      <c r="K95" s="64">
        <f t="shared" si="16"/>
        <v>28126</v>
      </c>
      <c r="L95" s="64">
        <f t="shared" si="17"/>
        <v>40683</v>
      </c>
      <c r="M95" s="64">
        <f t="shared" si="18"/>
        <v>37544</v>
      </c>
      <c r="N95" s="64">
        <v>1356.8792273145395</v>
      </c>
      <c r="O95" s="65">
        <f t="shared" si="19"/>
        <v>50942674</v>
      </c>
    </row>
    <row r="96" spans="1:15">
      <c r="A96" s="42" t="s">
        <v>324</v>
      </c>
      <c r="B96" s="63" t="s">
        <v>66</v>
      </c>
      <c r="C96" s="64">
        <v>15164</v>
      </c>
      <c r="D96" s="64">
        <f t="shared" si="10"/>
        <v>16125</v>
      </c>
      <c r="E96" s="64">
        <v>17754</v>
      </c>
      <c r="F96" s="64">
        <f t="shared" si="11"/>
        <v>18587</v>
      </c>
      <c r="G96" s="64">
        <f t="shared" si="12"/>
        <v>17356</v>
      </c>
      <c r="H96" s="64">
        <f t="shared" si="13"/>
        <v>1231</v>
      </c>
      <c r="I96" s="64">
        <f t="shared" si="14"/>
        <v>16125</v>
      </c>
      <c r="J96" s="64">
        <f t="shared" si="15"/>
        <v>18587</v>
      </c>
      <c r="K96" s="64">
        <f t="shared" si="16"/>
        <v>16125</v>
      </c>
      <c r="L96" s="64">
        <f t="shared" si="17"/>
        <v>18587</v>
      </c>
      <c r="M96" s="64">
        <f t="shared" si="18"/>
        <v>17972</v>
      </c>
      <c r="N96" s="64">
        <v>10</v>
      </c>
      <c r="O96" s="65">
        <f t="shared" si="19"/>
        <v>179720</v>
      </c>
    </row>
    <row r="97" spans="1:15">
      <c r="A97" s="42" t="s">
        <v>325</v>
      </c>
      <c r="B97" s="63" t="s">
        <v>67</v>
      </c>
      <c r="C97" s="64">
        <v>9691</v>
      </c>
      <c r="D97" s="64">
        <f t="shared" si="10"/>
        <v>10305</v>
      </c>
      <c r="E97" s="64">
        <v>10885</v>
      </c>
      <c r="F97" s="64">
        <f t="shared" si="11"/>
        <v>11396</v>
      </c>
      <c r="G97" s="64">
        <f t="shared" si="12"/>
        <v>10850.5</v>
      </c>
      <c r="H97" s="64">
        <f t="shared" si="13"/>
        <v>545.5</v>
      </c>
      <c r="I97" s="64">
        <f t="shared" si="14"/>
        <v>10305</v>
      </c>
      <c r="J97" s="64">
        <f t="shared" si="15"/>
        <v>11396</v>
      </c>
      <c r="K97" s="64">
        <f t="shared" si="16"/>
        <v>10305</v>
      </c>
      <c r="L97" s="64">
        <f t="shared" si="17"/>
        <v>11396</v>
      </c>
      <c r="M97" s="64">
        <f t="shared" si="18"/>
        <v>11123</v>
      </c>
      <c r="N97" s="64">
        <v>798.9626906264823</v>
      </c>
      <c r="O97" s="65">
        <f t="shared" si="19"/>
        <v>8886862</v>
      </c>
    </row>
    <row r="98" spans="1:15">
      <c r="A98" s="42" t="s">
        <v>326</v>
      </c>
      <c r="B98" s="63" t="s">
        <v>68</v>
      </c>
      <c r="C98" s="64">
        <v>4146</v>
      </c>
      <c r="D98" s="64">
        <f t="shared" si="10"/>
        <v>4409</v>
      </c>
      <c r="E98" s="64">
        <v>4595</v>
      </c>
      <c r="F98" s="64">
        <f t="shared" si="11"/>
        <v>4811</v>
      </c>
      <c r="G98" s="64">
        <f t="shared" si="12"/>
        <v>4610</v>
      </c>
      <c r="H98" s="64">
        <f t="shared" si="13"/>
        <v>201</v>
      </c>
      <c r="I98" s="64">
        <f t="shared" si="14"/>
        <v>4409</v>
      </c>
      <c r="J98" s="64">
        <f t="shared" si="15"/>
        <v>4811</v>
      </c>
      <c r="K98" s="64">
        <f t="shared" si="16"/>
        <v>4409</v>
      </c>
      <c r="L98" s="64">
        <f t="shared" si="17"/>
        <v>4811</v>
      </c>
      <c r="M98" s="64">
        <f t="shared" si="18"/>
        <v>4711</v>
      </c>
      <c r="N98" s="64">
        <v>25</v>
      </c>
      <c r="O98" s="65">
        <f t="shared" si="19"/>
        <v>117775</v>
      </c>
    </row>
    <row r="99" spans="1:15">
      <c r="A99" s="42" t="s">
        <v>327</v>
      </c>
      <c r="B99" s="63" t="s">
        <v>69</v>
      </c>
      <c r="C99" s="64">
        <v>1768</v>
      </c>
      <c r="D99" s="64">
        <f t="shared" si="10"/>
        <v>1880</v>
      </c>
      <c r="E99" s="64">
        <v>1927</v>
      </c>
      <c r="F99" s="64">
        <f t="shared" si="11"/>
        <v>2017</v>
      </c>
      <c r="G99" s="64">
        <f t="shared" si="12"/>
        <v>1948.5</v>
      </c>
      <c r="H99" s="64">
        <f t="shared" si="13"/>
        <v>68.5</v>
      </c>
      <c r="I99" s="64">
        <f t="shared" si="14"/>
        <v>1880</v>
      </c>
      <c r="J99" s="64">
        <f t="shared" si="15"/>
        <v>2017</v>
      </c>
      <c r="K99" s="64">
        <f t="shared" si="16"/>
        <v>1880</v>
      </c>
      <c r="L99" s="64">
        <f t="shared" si="17"/>
        <v>2017</v>
      </c>
      <c r="M99" s="64">
        <f t="shared" si="18"/>
        <v>1983</v>
      </c>
      <c r="N99" s="67">
        <v>1481.0279769397839</v>
      </c>
      <c r="O99" s="65">
        <f t="shared" si="19"/>
        <v>2936878</v>
      </c>
    </row>
    <row r="100" spans="1:15">
      <c r="A100" s="42" t="s">
        <v>328</v>
      </c>
      <c r="B100" s="63" t="s">
        <v>109</v>
      </c>
      <c r="C100" s="64">
        <v>4179</v>
      </c>
      <c r="D100" s="64">
        <f t="shared" si="10"/>
        <v>4444</v>
      </c>
      <c r="E100" s="64">
        <v>5815</v>
      </c>
      <c r="F100" s="64">
        <f t="shared" si="11"/>
        <v>6088</v>
      </c>
      <c r="G100" s="64">
        <f t="shared" si="12"/>
        <v>5266</v>
      </c>
      <c r="H100" s="64">
        <f t="shared" si="13"/>
        <v>822</v>
      </c>
      <c r="I100" s="64">
        <f t="shared" si="14"/>
        <v>4444</v>
      </c>
      <c r="J100" s="64">
        <f t="shared" si="15"/>
        <v>6088</v>
      </c>
      <c r="K100" s="64">
        <f t="shared" si="16"/>
        <v>4444</v>
      </c>
      <c r="L100" s="64">
        <f t="shared" si="17"/>
        <v>6088</v>
      </c>
      <c r="M100" s="64">
        <f t="shared" si="18"/>
        <v>5677</v>
      </c>
      <c r="N100" s="64">
        <v>374</v>
      </c>
      <c r="O100" s="65">
        <f t="shared" si="19"/>
        <v>2123198</v>
      </c>
    </row>
    <row r="101" spans="1:15">
      <c r="A101" s="42" t="s">
        <v>329</v>
      </c>
      <c r="B101" s="63" t="s">
        <v>70</v>
      </c>
      <c r="C101" s="64">
        <v>10339</v>
      </c>
      <c r="D101" s="64">
        <f t="shared" si="10"/>
        <v>10994</v>
      </c>
      <c r="E101" s="64">
        <v>9895</v>
      </c>
      <c r="F101" s="64">
        <f t="shared" si="11"/>
        <v>10359</v>
      </c>
      <c r="G101" s="64">
        <f t="shared" si="12"/>
        <v>10676.5</v>
      </c>
      <c r="H101" s="64">
        <f t="shared" si="13"/>
        <v>317.5</v>
      </c>
      <c r="I101" s="64">
        <f t="shared" si="14"/>
        <v>10359</v>
      </c>
      <c r="J101" s="64">
        <f t="shared" si="15"/>
        <v>10994</v>
      </c>
      <c r="K101" s="64">
        <f t="shared" si="16"/>
        <v>10994</v>
      </c>
      <c r="L101" s="64" t="str">
        <f t="shared" si="17"/>
        <v/>
      </c>
      <c r="M101" s="64">
        <f t="shared" si="18"/>
        <v>10835</v>
      </c>
      <c r="N101" s="64">
        <v>373</v>
      </c>
      <c r="O101" s="65">
        <f t="shared" si="19"/>
        <v>4041455</v>
      </c>
    </row>
    <row r="102" spans="1:15">
      <c r="A102" s="42" t="s">
        <v>330</v>
      </c>
      <c r="B102" s="63" t="s">
        <v>71</v>
      </c>
      <c r="C102" s="64">
        <v>1243</v>
      </c>
      <c r="D102" s="64">
        <f t="shared" si="10"/>
        <v>1322</v>
      </c>
      <c r="E102" s="64">
        <v>19140</v>
      </c>
      <c r="F102" s="64">
        <f t="shared" si="11"/>
        <v>20038</v>
      </c>
      <c r="G102" s="64">
        <f t="shared" si="12"/>
        <v>10680</v>
      </c>
      <c r="H102" s="64">
        <f t="shared" si="13"/>
        <v>9358</v>
      </c>
      <c r="I102" s="64">
        <f t="shared" si="14"/>
        <v>1322</v>
      </c>
      <c r="J102" s="64">
        <f t="shared" si="15"/>
        <v>20038</v>
      </c>
      <c r="K102" s="64">
        <f t="shared" si="16"/>
        <v>1322</v>
      </c>
      <c r="L102" s="64">
        <f t="shared" si="17"/>
        <v>20038</v>
      </c>
      <c r="M102" s="64">
        <f t="shared" si="18"/>
        <v>15359</v>
      </c>
      <c r="N102" s="64">
        <v>205</v>
      </c>
      <c r="O102" s="65">
        <f t="shared" si="19"/>
        <v>3148595</v>
      </c>
    </row>
    <row r="103" spans="1:15">
      <c r="A103" s="42" t="s">
        <v>332</v>
      </c>
      <c r="B103" s="63" t="s">
        <v>110</v>
      </c>
      <c r="C103" s="64">
        <v>7466</v>
      </c>
      <c r="D103" s="64">
        <f t="shared" si="10"/>
        <v>7939</v>
      </c>
      <c r="E103" s="64">
        <v>9510</v>
      </c>
      <c r="F103" s="64">
        <f t="shared" si="11"/>
        <v>9956</v>
      </c>
      <c r="G103" s="64">
        <f t="shared" si="12"/>
        <v>8947.5</v>
      </c>
      <c r="H103" s="64">
        <f t="shared" si="13"/>
        <v>1008.5</v>
      </c>
      <c r="I103" s="64">
        <f t="shared" si="14"/>
        <v>7939</v>
      </c>
      <c r="J103" s="64">
        <f t="shared" si="15"/>
        <v>9956</v>
      </c>
      <c r="K103" s="64">
        <f t="shared" si="16"/>
        <v>7939</v>
      </c>
      <c r="L103" s="64">
        <f t="shared" si="17"/>
        <v>9956</v>
      </c>
      <c r="M103" s="64">
        <f t="shared" si="18"/>
        <v>9452</v>
      </c>
      <c r="N103" s="64">
        <v>10</v>
      </c>
      <c r="O103" s="65">
        <f t="shared" si="19"/>
        <v>94520</v>
      </c>
    </row>
    <row r="104" spans="1:15">
      <c r="A104" s="42" t="s">
        <v>333</v>
      </c>
      <c r="B104" s="63" t="s">
        <v>72</v>
      </c>
      <c r="C104" s="64">
        <v>65422</v>
      </c>
      <c r="D104" s="64">
        <f t="shared" si="10"/>
        <v>69570</v>
      </c>
      <c r="E104" s="64">
        <v>79251</v>
      </c>
      <c r="F104" s="64">
        <f t="shared" si="11"/>
        <v>82968</v>
      </c>
      <c r="G104" s="64">
        <f t="shared" si="12"/>
        <v>76269</v>
      </c>
      <c r="H104" s="64">
        <f t="shared" si="13"/>
        <v>6699</v>
      </c>
      <c r="I104" s="64">
        <f t="shared" si="14"/>
        <v>69570</v>
      </c>
      <c r="J104" s="64">
        <f t="shared" si="15"/>
        <v>82968</v>
      </c>
      <c r="K104" s="64">
        <f t="shared" si="16"/>
        <v>69570</v>
      </c>
      <c r="L104" s="64">
        <f t="shared" si="17"/>
        <v>82968</v>
      </c>
      <c r="M104" s="64">
        <f t="shared" si="18"/>
        <v>79619</v>
      </c>
      <c r="N104" s="64">
        <v>12</v>
      </c>
      <c r="O104" s="65">
        <f t="shared" si="19"/>
        <v>955428</v>
      </c>
    </row>
    <row r="105" spans="1:15">
      <c r="A105" s="42" t="s">
        <v>334</v>
      </c>
      <c r="B105" s="63" t="s">
        <v>73</v>
      </c>
      <c r="C105" s="64">
        <v>48114</v>
      </c>
      <c r="D105" s="64">
        <f t="shared" si="10"/>
        <v>51164</v>
      </c>
      <c r="E105" s="64">
        <v>54278</v>
      </c>
      <c r="F105" s="64">
        <f t="shared" si="11"/>
        <v>56824</v>
      </c>
      <c r="G105" s="64">
        <f t="shared" si="12"/>
        <v>53994</v>
      </c>
      <c r="H105" s="64">
        <f t="shared" si="13"/>
        <v>2830</v>
      </c>
      <c r="I105" s="64">
        <f t="shared" si="14"/>
        <v>51164</v>
      </c>
      <c r="J105" s="64">
        <f t="shared" si="15"/>
        <v>56824</v>
      </c>
      <c r="K105" s="64">
        <f t="shared" si="16"/>
        <v>51164</v>
      </c>
      <c r="L105" s="64">
        <f t="shared" si="17"/>
        <v>56824</v>
      </c>
      <c r="M105" s="64">
        <f t="shared" si="18"/>
        <v>55409</v>
      </c>
      <c r="N105" s="64">
        <v>8</v>
      </c>
      <c r="O105" s="65">
        <f t="shared" si="19"/>
        <v>443272</v>
      </c>
    </row>
    <row r="106" spans="1:15">
      <c r="A106" s="42" t="s">
        <v>335</v>
      </c>
      <c r="B106" s="63" t="s">
        <v>74</v>
      </c>
      <c r="C106" s="64">
        <v>37714</v>
      </c>
      <c r="D106" s="64">
        <f t="shared" si="10"/>
        <v>40105</v>
      </c>
      <c r="E106" s="64">
        <v>41747</v>
      </c>
      <c r="F106" s="64">
        <f t="shared" si="11"/>
        <v>43705</v>
      </c>
      <c r="G106" s="64">
        <f t="shared" si="12"/>
        <v>41905</v>
      </c>
      <c r="H106" s="64">
        <f t="shared" si="13"/>
        <v>1800</v>
      </c>
      <c r="I106" s="64">
        <f t="shared" si="14"/>
        <v>40105</v>
      </c>
      <c r="J106" s="64">
        <f t="shared" si="15"/>
        <v>43705</v>
      </c>
      <c r="K106" s="64">
        <f t="shared" si="16"/>
        <v>40105</v>
      </c>
      <c r="L106" s="64">
        <f t="shared" si="17"/>
        <v>43705</v>
      </c>
      <c r="M106" s="64">
        <f t="shared" si="18"/>
        <v>42805</v>
      </c>
      <c r="N106" s="64">
        <v>29</v>
      </c>
      <c r="O106" s="65">
        <f t="shared" si="19"/>
        <v>1241345</v>
      </c>
    </row>
    <row r="107" spans="1:15">
      <c r="A107" s="42" t="s">
        <v>336</v>
      </c>
      <c r="B107" s="63" t="s">
        <v>75</v>
      </c>
      <c r="C107" s="64">
        <v>29495</v>
      </c>
      <c r="D107" s="64">
        <f t="shared" si="10"/>
        <v>31365</v>
      </c>
      <c r="E107" s="64">
        <v>29979</v>
      </c>
      <c r="F107" s="64">
        <f t="shared" si="11"/>
        <v>31385</v>
      </c>
      <c r="G107" s="64">
        <f t="shared" si="12"/>
        <v>31375</v>
      </c>
      <c r="H107" s="64">
        <f t="shared" si="13"/>
        <v>10</v>
      </c>
      <c r="I107" s="64">
        <f t="shared" si="14"/>
        <v>31365</v>
      </c>
      <c r="J107" s="64">
        <f t="shared" si="15"/>
        <v>31385</v>
      </c>
      <c r="K107" s="64">
        <f t="shared" si="16"/>
        <v>31365</v>
      </c>
      <c r="L107" s="64">
        <f t="shared" si="17"/>
        <v>31385</v>
      </c>
      <c r="M107" s="64">
        <f t="shared" si="18"/>
        <v>31380</v>
      </c>
      <c r="N107" s="64">
        <v>19</v>
      </c>
      <c r="O107" s="65">
        <f t="shared" si="19"/>
        <v>596220</v>
      </c>
    </row>
    <row r="108" spans="1:15">
      <c r="A108" s="42" t="s">
        <v>337</v>
      </c>
      <c r="B108" s="63" t="s">
        <v>76</v>
      </c>
      <c r="C108" s="64">
        <v>3061</v>
      </c>
      <c r="D108" s="64">
        <f t="shared" si="10"/>
        <v>3255</v>
      </c>
      <c r="E108" s="64">
        <v>3205</v>
      </c>
      <c r="F108" s="64">
        <f t="shared" si="11"/>
        <v>3355</v>
      </c>
      <c r="G108" s="64">
        <f t="shared" si="12"/>
        <v>3305</v>
      </c>
      <c r="H108" s="64">
        <f t="shared" si="13"/>
        <v>50</v>
      </c>
      <c r="I108" s="64">
        <f t="shared" si="14"/>
        <v>3255</v>
      </c>
      <c r="J108" s="64">
        <f t="shared" si="15"/>
        <v>3355</v>
      </c>
      <c r="K108" s="64">
        <f t="shared" si="16"/>
        <v>3255</v>
      </c>
      <c r="L108" s="64">
        <f t="shared" si="17"/>
        <v>3355</v>
      </c>
      <c r="M108" s="64">
        <f t="shared" si="18"/>
        <v>3330</v>
      </c>
      <c r="N108" s="64">
        <v>54</v>
      </c>
      <c r="O108" s="65">
        <f t="shared" si="19"/>
        <v>179820</v>
      </c>
    </row>
    <row r="109" spans="1:15">
      <c r="A109" s="42" t="s">
        <v>338</v>
      </c>
      <c r="B109" s="63" t="s">
        <v>111</v>
      </c>
      <c r="C109" s="64">
        <v>8580</v>
      </c>
      <c r="D109" s="64">
        <f t="shared" si="10"/>
        <v>9124</v>
      </c>
      <c r="E109" s="64">
        <v>10529</v>
      </c>
      <c r="F109" s="64">
        <f t="shared" si="11"/>
        <v>11023</v>
      </c>
      <c r="G109" s="64">
        <f t="shared" si="12"/>
        <v>10073.5</v>
      </c>
      <c r="H109" s="64">
        <f t="shared" si="13"/>
        <v>949.5</v>
      </c>
      <c r="I109" s="64">
        <f t="shared" si="14"/>
        <v>9124</v>
      </c>
      <c r="J109" s="64">
        <f t="shared" si="15"/>
        <v>11023</v>
      </c>
      <c r="K109" s="64">
        <f t="shared" si="16"/>
        <v>9124</v>
      </c>
      <c r="L109" s="64">
        <f t="shared" si="17"/>
        <v>11023</v>
      </c>
      <c r="M109" s="64">
        <f t="shared" si="18"/>
        <v>10548</v>
      </c>
      <c r="N109" s="64">
        <v>2</v>
      </c>
      <c r="O109" s="65">
        <f t="shared" si="19"/>
        <v>21096</v>
      </c>
    </row>
    <row r="110" spans="1:15">
      <c r="A110" s="42" t="s">
        <v>339</v>
      </c>
      <c r="B110" s="63" t="s">
        <v>77</v>
      </c>
      <c r="C110" s="64">
        <v>17485</v>
      </c>
      <c r="D110" s="64">
        <f t="shared" si="10"/>
        <v>18594</v>
      </c>
      <c r="E110" s="64">
        <v>26691</v>
      </c>
      <c r="F110" s="64">
        <f t="shared" si="11"/>
        <v>27943</v>
      </c>
      <c r="G110" s="64">
        <f t="shared" si="12"/>
        <v>23268.5</v>
      </c>
      <c r="H110" s="64">
        <f t="shared" si="13"/>
        <v>4674.5</v>
      </c>
      <c r="I110" s="64">
        <f t="shared" si="14"/>
        <v>18594</v>
      </c>
      <c r="J110" s="64">
        <f t="shared" si="15"/>
        <v>27943</v>
      </c>
      <c r="K110" s="64">
        <f t="shared" si="16"/>
        <v>18594</v>
      </c>
      <c r="L110" s="64">
        <f t="shared" si="17"/>
        <v>27943</v>
      </c>
      <c r="M110" s="64">
        <f t="shared" si="18"/>
        <v>25606</v>
      </c>
      <c r="N110" s="64">
        <v>27</v>
      </c>
      <c r="O110" s="65">
        <f t="shared" si="19"/>
        <v>691362</v>
      </c>
    </row>
    <row r="111" spans="1:15">
      <c r="A111" s="42" t="s">
        <v>340</v>
      </c>
      <c r="B111" s="63" t="s">
        <v>78</v>
      </c>
      <c r="C111" s="64">
        <v>3719</v>
      </c>
      <c r="D111" s="64">
        <f t="shared" si="10"/>
        <v>3955</v>
      </c>
      <c r="E111" s="64">
        <v>5774</v>
      </c>
      <c r="F111" s="64">
        <f t="shared" si="11"/>
        <v>6045</v>
      </c>
      <c r="G111" s="64">
        <f t="shared" si="12"/>
        <v>5000</v>
      </c>
      <c r="H111" s="64">
        <f t="shared" si="13"/>
        <v>1045</v>
      </c>
      <c r="I111" s="64">
        <f t="shared" si="14"/>
        <v>3955</v>
      </c>
      <c r="J111" s="64">
        <f t="shared" si="15"/>
        <v>6045</v>
      </c>
      <c r="K111" s="64">
        <f t="shared" si="16"/>
        <v>3955</v>
      </c>
      <c r="L111" s="64">
        <f t="shared" si="17"/>
        <v>6045</v>
      </c>
      <c r="M111" s="64">
        <f t="shared" si="18"/>
        <v>5523</v>
      </c>
      <c r="N111" s="64">
        <v>55</v>
      </c>
      <c r="O111" s="65">
        <f t="shared" si="19"/>
        <v>303765</v>
      </c>
    </row>
    <row r="112" spans="1:15">
      <c r="A112" s="42" t="s">
        <v>341</v>
      </c>
      <c r="B112" s="63" t="s">
        <v>79</v>
      </c>
      <c r="C112" s="64">
        <v>2692</v>
      </c>
      <c r="D112" s="64">
        <f t="shared" si="10"/>
        <v>2863</v>
      </c>
      <c r="E112" s="64">
        <v>3025</v>
      </c>
      <c r="F112" s="64">
        <f t="shared" si="11"/>
        <v>3167</v>
      </c>
      <c r="G112" s="64">
        <f t="shared" si="12"/>
        <v>3015</v>
      </c>
      <c r="H112" s="64">
        <f t="shared" si="13"/>
        <v>152</v>
      </c>
      <c r="I112" s="64">
        <f t="shared" si="14"/>
        <v>2863</v>
      </c>
      <c r="J112" s="64">
        <f t="shared" si="15"/>
        <v>3167</v>
      </c>
      <c r="K112" s="64">
        <f t="shared" si="16"/>
        <v>2863</v>
      </c>
      <c r="L112" s="64">
        <f t="shared" si="17"/>
        <v>3167</v>
      </c>
      <c r="M112" s="64">
        <f t="shared" si="18"/>
        <v>3091</v>
      </c>
      <c r="N112" s="64">
        <v>106</v>
      </c>
      <c r="O112" s="65">
        <f t="shared" si="19"/>
        <v>327646</v>
      </c>
    </row>
    <row r="113" spans="1:15">
      <c r="A113" s="42" t="s">
        <v>342</v>
      </c>
      <c r="B113" s="63" t="s">
        <v>112</v>
      </c>
      <c r="C113" s="64">
        <v>12217</v>
      </c>
      <c r="D113" s="64">
        <f t="shared" si="10"/>
        <v>12992</v>
      </c>
      <c r="E113" s="64">
        <v>3913</v>
      </c>
      <c r="F113" s="64">
        <f t="shared" si="11"/>
        <v>4097</v>
      </c>
      <c r="G113" s="64">
        <f t="shared" si="12"/>
        <v>8544.5</v>
      </c>
      <c r="H113" s="64">
        <f t="shared" si="13"/>
        <v>4447.5</v>
      </c>
      <c r="I113" s="64">
        <f t="shared" si="14"/>
        <v>4097</v>
      </c>
      <c r="J113" s="64">
        <f t="shared" si="15"/>
        <v>12992</v>
      </c>
      <c r="K113" s="64">
        <f t="shared" si="16"/>
        <v>12992</v>
      </c>
      <c r="L113" s="64" t="str">
        <f t="shared" si="17"/>
        <v/>
      </c>
      <c r="M113" s="64">
        <f t="shared" si="18"/>
        <v>10768</v>
      </c>
      <c r="N113" s="64">
        <v>50</v>
      </c>
      <c r="O113" s="65">
        <f t="shared" si="19"/>
        <v>538400</v>
      </c>
    </row>
    <row r="114" spans="1:15">
      <c r="A114" s="42" t="s">
        <v>343</v>
      </c>
      <c r="B114" s="63" t="s">
        <v>113</v>
      </c>
      <c r="C114" s="64">
        <v>4864</v>
      </c>
      <c r="D114" s="64">
        <f t="shared" si="10"/>
        <v>5172</v>
      </c>
      <c r="E114" s="64">
        <v>2307</v>
      </c>
      <c r="F114" s="64">
        <f t="shared" si="11"/>
        <v>2415</v>
      </c>
      <c r="G114" s="64">
        <f t="shared" si="12"/>
        <v>3793.5</v>
      </c>
      <c r="H114" s="64">
        <f t="shared" si="13"/>
        <v>1378.5</v>
      </c>
      <c r="I114" s="64">
        <f t="shared" si="14"/>
        <v>2415</v>
      </c>
      <c r="J114" s="64">
        <f t="shared" si="15"/>
        <v>5172</v>
      </c>
      <c r="K114" s="64">
        <f t="shared" si="16"/>
        <v>5172</v>
      </c>
      <c r="L114" s="64" t="str">
        <f t="shared" si="17"/>
        <v/>
      </c>
      <c r="M114" s="64">
        <f t="shared" si="18"/>
        <v>4483</v>
      </c>
      <c r="N114" s="64">
        <v>12</v>
      </c>
      <c r="O114" s="65">
        <f t="shared" si="19"/>
        <v>53796</v>
      </c>
    </row>
    <row r="115" spans="1:15">
      <c r="A115" s="42" t="s">
        <v>344</v>
      </c>
      <c r="B115" s="63" t="s">
        <v>114</v>
      </c>
      <c r="C115" s="64">
        <v>4864</v>
      </c>
      <c r="D115" s="64">
        <f t="shared" si="10"/>
        <v>5172</v>
      </c>
      <c r="E115" s="64">
        <v>2307</v>
      </c>
      <c r="F115" s="64">
        <f t="shared" si="11"/>
        <v>2415</v>
      </c>
      <c r="G115" s="64">
        <f t="shared" si="12"/>
        <v>3793.5</v>
      </c>
      <c r="H115" s="64">
        <f t="shared" si="13"/>
        <v>1378.5</v>
      </c>
      <c r="I115" s="64">
        <f t="shared" si="14"/>
        <v>2415</v>
      </c>
      <c r="J115" s="64">
        <f t="shared" si="15"/>
        <v>5172</v>
      </c>
      <c r="K115" s="64">
        <f t="shared" si="16"/>
        <v>5172</v>
      </c>
      <c r="L115" s="64" t="str">
        <f t="shared" si="17"/>
        <v/>
      </c>
      <c r="M115" s="64">
        <f t="shared" si="18"/>
        <v>4483</v>
      </c>
      <c r="N115" s="64">
        <v>12</v>
      </c>
      <c r="O115" s="65">
        <f t="shared" si="19"/>
        <v>53796</v>
      </c>
    </row>
    <row r="116" spans="1:15">
      <c r="A116" s="42" t="s">
        <v>345</v>
      </c>
      <c r="B116" s="63" t="s">
        <v>115</v>
      </c>
      <c r="C116" s="64">
        <v>4864</v>
      </c>
      <c r="D116" s="64">
        <f t="shared" si="10"/>
        <v>5172</v>
      </c>
      <c r="E116" s="64">
        <v>3657</v>
      </c>
      <c r="F116" s="64">
        <f t="shared" si="11"/>
        <v>3829</v>
      </c>
      <c r="G116" s="64">
        <f t="shared" si="12"/>
        <v>4500.5</v>
      </c>
      <c r="H116" s="64">
        <f t="shared" si="13"/>
        <v>671.5</v>
      </c>
      <c r="I116" s="64">
        <f t="shared" si="14"/>
        <v>3829</v>
      </c>
      <c r="J116" s="64">
        <f t="shared" si="15"/>
        <v>5172</v>
      </c>
      <c r="K116" s="64">
        <f t="shared" si="16"/>
        <v>5172</v>
      </c>
      <c r="L116" s="64" t="str">
        <f t="shared" si="17"/>
        <v/>
      </c>
      <c r="M116" s="64">
        <f t="shared" si="18"/>
        <v>4836</v>
      </c>
      <c r="N116" s="64">
        <v>12</v>
      </c>
      <c r="O116" s="65">
        <f t="shared" si="19"/>
        <v>58032</v>
      </c>
    </row>
    <row r="117" spans="1:15">
      <c r="A117" s="42" t="s">
        <v>346</v>
      </c>
      <c r="B117" s="63" t="s">
        <v>116</v>
      </c>
      <c r="C117" s="64">
        <v>3394</v>
      </c>
      <c r="D117" s="64">
        <f t="shared" si="10"/>
        <v>3609</v>
      </c>
      <c r="E117" s="64">
        <v>1670</v>
      </c>
      <c r="F117" s="64">
        <f t="shared" si="11"/>
        <v>1748</v>
      </c>
      <c r="G117" s="64">
        <f t="shared" si="12"/>
        <v>2678.5</v>
      </c>
      <c r="H117" s="64">
        <f t="shared" si="13"/>
        <v>930.5</v>
      </c>
      <c r="I117" s="64">
        <f t="shared" si="14"/>
        <v>1748</v>
      </c>
      <c r="J117" s="64">
        <f t="shared" si="15"/>
        <v>3609</v>
      </c>
      <c r="K117" s="64">
        <f t="shared" si="16"/>
        <v>3609</v>
      </c>
      <c r="L117" s="64" t="str">
        <f t="shared" si="17"/>
        <v/>
      </c>
      <c r="M117" s="64">
        <f t="shared" si="18"/>
        <v>3144</v>
      </c>
      <c r="N117" s="64">
        <v>12</v>
      </c>
      <c r="O117" s="65">
        <f t="shared" si="19"/>
        <v>37728</v>
      </c>
    </row>
    <row r="118" spans="1:15">
      <c r="A118" s="42" t="s">
        <v>347</v>
      </c>
      <c r="B118" s="63" t="s">
        <v>117</v>
      </c>
      <c r="C118" s="64">
        <v>17420</v>
      </c>
      <c r="D118" s="64">
        <f t="shared" si="10"/>
        <v>18524</v>
      </c>
      <c r="E118" s="64">
        <v>15557</v>
      </c>
      <c r="F118" s="64">
        <f t="shared" si="11"/>
        <v>16287</v>
      </c>
      <c r="G118" s="64">
        <f t="shared" si="12"/>
        <v>17405.5</v>
      </c>
      <c r="H118" s="64">
        <f t="shared" si="13"/>
        <v>1118.5</v>
      </c>
      <c r="I118" s="64">
        <f t="shared" si="14"/>
        <v>16287</v>
      </c>
      <c r="J118" s="64">
        <f t="shared" si="15"/>
        <v>18524</v>
      </c>
      <c r="K118" s="64">
        <f t="shared" si="16"/>
        <v>18524</v>
      </c>
      <c r="L118" s="64" t="str">
        <f t="shared" si="17"/>
        <v/>
      </c>
      <c r="M118" s="64">
        <f t="shared" si="18"/>
        <v>17965</v>
      </c>
      <c r="N118" s="64">
        <v>12</v>
      </c>
      <c r="O118" s="65">
        <f t="shared" si="19"/>
        <v>215580</v>
      </c>
    </row>
    <row r="119" spans="1:15">
      <c r="A119" s="42" t="s">
        <v>348</v>
      </c>
      <c r="B119" s="63" t="s">
        <v>118</v>
      </c>
      <c r="C119" s="64">
        <v>13914</v>
      </c>
      <c r="D119" s="64">
        <f t="shared" si="10"/>
        <v>14796</v>
      </c>
      <c r="E119" s="64">
        <v>10105</v>
      </c>
      <c r="F119" s="64">
        <f t="shared" si="11"/>
        <v>10579</v>
      </c>
      <c r="G119" s="64">
        <f t="shared" si="12"/>
        <v>12687.5</v>
      </c>
      <c r="H119" s="64">
        <f t="shared" si="13"/>
        <v>2108.5</v>
      </c>
      <c r="I119" s="64">
        <f t="shared" si="14"/>
        <v>10579</v>
      </c>
      <c r="J119" s="64">
        <f t="shared" si="15"/>
        <v>14796</v>
      </c>
      <c r="K119" s="64">
        <f t="shared" si="16"/>
        <v>14796</v>
      </c>
      <c r="L119" s="64" t="str">
        <f t="shared" si="17"/>
        <v/>
      </c>
      <c r="M119" s="64">
        <f t="shared" si="18"/>
        <v>13742</v>
      </c>
      <c r="N119" s="64">
        <v>12</v>
      </c>
      <c r="O119" s="65">
        <f t="shared" si="19"/>
        <v>164904</v>
      </c>
    </row>
    <row r="120" spans="1:15">
      <c r="A120" s="42" t="s">
        <v>349</v>
      </c>
      <c r="B120" s="63" t="s">
        <v>119</v>
      </c>
      <c r="C120" s="64">
        <v>11991</v>
      </c>
      <c r="D120" s="64">
        <f t="shared" si="10"/>
        <v>12751</v>
      </c>
      <c r="E120" s="64">
        <v>7909</v>
      </c>
      <c r="F120" s="64">
        <f t="shared" si="11"/>
        <v>8280</v>
      </c>
      <c r="G120" s="64">
        <f t="shared" si="12"/>
        <v>10515.5</v>
      </c>
      <c r="H120" s="64">
        <f t="shared" si="13"/>
        <v>2235.5</v>
      </c>
      <c r="I120" s="64">
        <f t="shared" si="14"/>
        <v>8280</v>
      </c>
      <c r="J120" s="64">
        <f t="shared" si="15"/>
        <v>12751</v>
      </c>
      <c r="K120" s="64">
        <f t="shared" si="16"/>
        <v>12751</v>
      </c>
      <c r="L120" s="64" t="str">
        <f t="shared" si="17"/>
        <v/>
      </c>
      <c r="M120" s="64">
        <f t="shared" si="18"/>
        <v>11633</v>
      </c>
      <c r="N120" s="64">
        <v>12</v>
      </c>
      <c r="O120" s="65">
        <f t="shared" si="19"/>
        <v>139596</v>
      </c>
    </row>
    <row r="121" spans="1:15">
      <c r="A121" s="42" t="s">
        <v>350</v>
      </c>
      <c r="B121" s="63" t="s">
        <v>120</v>
      </c>
      <c r="C121" s="64">
        <v>14592</v>
      </c>
      <c r="D121" s="64">
        <f t="shared" si="10"/>
        <v>15517</v>
      </c>
      <c r="E121" s="64">
        <v>8622</v>
      </c>
      <c r="F121" s="64">
        <f t="shared" si="11"/>
        <v>9026</v>
      </c>
      <c r="G121" s="64">
        <f t="shared" si="12"/>
        <v>12271.5</v>
      </c>
      <c r="H121" s="64">
        <f t="shared" si="13"/>
        <v>3245.5</v>
      </c>
      <c r="I121" s="64">
        <f t="shared" si="14"/>
        <v>9026</v>
      </c>
      <c r="J121" s="64">
        <f t="shared" si="15"/>
        <v>15517</v>
      </c>
      <c r="K121" s="64">
        <f t="shared" si="16"/>
        <v>15517</v>
      </c>
      <c r="L121" s="64" t="str">
        <f t="shared" si="17"/>
        <v/>
      </c>
      <c r="M121" s="64">
        <f t="shared" si="18"/>
        <v>13894</v>
      </c>
      <c r="N121" s="64">
        <v>12</v>
      </c>
      <c r="O121" s="65">
        <f t="shared" si="19"/>
        <v>166728</v>
      </c>
    </row>
    <row r="122" spans="1:15">
      <c r="A122" s="42" t="s">
        <v>351</v>
      </c>
      <c r="B122" s="63" t="s">
        <v>121</v>
      </c>
      <c r="C122" s="64">
        <v>18325</v>
      </c>
      <c r="D122" s="64">
        <f t="shared" si="10"/>
        <v>19487</v>
      </c>
      <c r="E122" s="64">
        <v>11277</v>
      </c>
      <c r="F122" s="64">
        <f t="shared" si="11"/>
        <v>11806</v>
      </c>
      <c r="G122" s="64">
        <f t="shared" si="12"/>
        <v>15646.5</v>
      </c>
      <c r="H122" s="64">
        <f t="shared" si="13"/>
        <v>3840.5</v>
      </c>
      <c r="I122" s="64">
        <f t="shared" si="14"/>
        <v>11806</v>
      </c>
      <c r="J122" s="64">
        <f t="shared" si="15"/>
        <v>19487</v>
      </c>
      <c r="K122" s="64">
        <f t="shared" si="16"/>
        <v>19487</v>
      </c>
      <c r="L122" s="64" t="str">
        <f t="shared" si="17"/>
        <v/>
      </c>
      <c r="M122" s="64">
        <f t="shared" si="18"/>
        <v>17567</v>
      </c>
      <c r="N122" s="64">
        <v>12</v>
      </c>
      <c r="O122" s="65">
        <f t="shared" si="19"/>
        <v>210804</v>
      </c>
    </row>
    <row r="123" spans="1:15">
      <c r="A123" s="42" t="s">
        <v>352</v>
      </c>
      <c r="B123" s="63" t="s">
        <v>80</v>
      </c>
      <c r="C123" s="64">
        <v>24773</v>
      </c>
      <c r="D123" s="64">
        <f t="shared" si="10"/>
        <v>26344</v>
      </c>
      <c r="E123" s="64">
        <v>12302</v>
      </c>
      <c r="F123" s="64">
        <f t="shared" si="11"/>
        <v>12879</v>
      </c>
      <c r="G123" s="64">
        <f t="shared" si="12"/>
        <v>19611.5</v>
      </c>
      <c r="H123" s="64">
        <f t="shared" si="13"/>
        <v>6732.5</v>
      </c>
      <c r="I123" s="64">
        <f t="shared" si="14"/>
        <v>12879</v>
      </c>
      <c r="J123" s="64">
        <f t="shared" si="15"/>
        <v>26344</v>
      </c>
      <c r="K123" s="64">
        <f t="shared" si="16"/>
        <v>26344</v>
      </c>
      <c r="L123" s="64" t="str">
        <f t="shared" si="17"/>
        <v/>
      </c>
      <c r="M123" s="64">
        <f t="shared" si="18"/>
        <v>22978</v>
      </c>
      <c r="N123" s="64">
        <v>50</v>
      </c>
      <c r="O123" s="65">
        <f t="shared" si="19"/>
        <v>1148900</v>
      </c>
    </row>
    <row r="124" spans="1:15">
      <c r="A124" s="42" t="s">
        <v>353</v>
      </c>
      <c r="B124" s="63" t="s">
        <v>122</v>
      </c>
      <c r="C124" s="64">
        <v>105088</v>
      </c>
      <c r="D124" s="64">
        <f t="shared" si="10"/>
        <v>111751</v>
      </c>
      <c r="E124" s="64">
        <v>155043</v>
      </c>
      <c r="F124" s="64">
        <f t="shared" si="11"/>
        <v>162315</v>
      </c>
      <c r="G124" s="64">
        <f t="shared" si="12"/>
        <v>137033</v>
      </c>
      <c r="H124" s="64">
        <f t="shared" si="13"/>
        <v>25282</v>
      </c>
      <c r="I124" s="64">
        <f t="shared" si="14"/>
        <v>111751</v>
      </c>
      <c r="J124" s="64">
        <f t="shared" si="15"/>
        <v>162315</v>
      </c>
      <c r="K124" s="64">
        <f t="shared" si="16"/>
        <v>111751</v>
      </c>
      <c r="L124" s="64">
        <f t="shared" si="17"/>
        <v>162315</v>
      </c>
      <c r="M124" s="64">
        <f t="shared" si="18"/>
        <v>149674</v>
      </c>
      <c r="N124" s="64">
        <v>6</v>
      </c>
      <c r="O124" s="65">
        <f t="shared" si="19"/>
        <v>898044</v>
      </c>
    </row>
    <row r="125" spans="1:15">
      <c r="A125" s="42" t="s">
        <v>354</v>
      </c>
      <c r="B125" s="63" t="s">
        <v>123</v>
      </c>
      <c r="C125" s="64">
        <v>50904</v>
      </c>
      <c r="D125" s="64">
        <f t="shared" si="10"/>
        <v>54131</v>
      </c>
      <c r="E125" s="64">
        <v>25236</v>
      </c>
      <c r="F125" s="64">
        <f t="shared" si="11"/>
        <v>26420</v>
      </c>
      <c r="G125" s="64">
        <f t="shared" si="12"/>
        <v>40275.5</v>
      </c>
      <c r="H125" s="64">
        <f t="shared" si="13"/>
        <v>13855.5</v>
      </c>
      <c r="I125" s="64">
        <f t="shared" si="14"/>
        <v>26420</v>
      </c>
      <c r="J125" s="64">
        <f t="shared" si="15"/>
        <v>54131</v>
      </c>
      <c r="K125" s="64">
        <f t="shared" si="16"/>
        <v>54131</v>
      </c>
      <c r="L125" s="64" t="str">
        <f t="shared" si="17"/>
        <v/>
      </c>
      <c r="M125" s="64">
        <f t="shared" si="18"/>
        <v>47203</v>
      </c>
      <c r="N125" s="64">
        <v>6</v>
      </c>
      <c r="O125" s="65">
        <f t="shared" si="19"/>
        <v>283218</v>
      </c>
    </row>
    <row r="126" spans="1:15" ht="26.4">
      <c r="A126" s="42" t="s">
        <v>355</v>
      </c>
      <c r="B126" s="63" t="s">
        <v>124</v>
      </c>
      <c r="C126" s="64">
        <v>13574</v>
      </c>
      <c r="D126" s="64">
        <f t="shared" si="10"/>
        <v>14435</v>
      </c>
      <c r="E126" s="64">
        <v>12115</v>
      </c>
      <c r="F126" s="64">
        <f t="shared" si="11"/>
        <v>12683</v>
      </c>
      <c r="G126" s="64">
        <f t="shared" si="12"/>
        <v>13559</v>
      </c>
      <c r="H126" s="64">
        <f t="shared" si="13"/>
        <v>876</v>
      </c>
      <c r="I126" s="64">
        <f t="shared" si="14"/>
        <v>12683</v>
      </c>
      <c r="J126" s="64">
        <f t="shared" si="15"/>
        <v>14435</v>
      </c>
      <c r="K126" s="64">
        <f t="shared" si="16"/>
        <v>14435</v>
      </c>
      <c r="L126" s="64" t="str">
        <f t="shared" si="17"/>
        <v/>
      </c>
      <c r="M126" s="64">
        <f t="shared" si="18"/>
        <v>13997</v>
      </c>
      <c r="N126" s="64">
        <v>36</v>
      </c>
      <c r="O126" s="65">
        <f t="shared" si="19"/>
        <v>503892</v>
      </c>
    </row>
    <row r="127" spans="1:15">
      <c r="A127" s="42" t="s">
        <v>356</v>
      </c>
      <c r="B127" s="63" t="s">
        <v>125</v>
      </c>
      <c r="C127" s="64">
        <v>52431</v>
      </c>
      <c r="D127" s="64">
        <f t="shared" si="10"/>
        <v>55755</v>
      </c>
      <c r="E127" s="64">
        <v>49003</v>
      </c>
      <c r="F127" s="64">
        <f t="shared" si="11"/>
        <v>51301</v>
      </c>
      <c r="G127" s="64">
        <f t="shared" si="12"/>
        <v>53528</v>
      </c>
      <c r="H127" s="64">
        <f t="shared" si="13"/>
        <v>2227</v>
      </c>
      <c r="I127" s="64">
        <f t="shared" si="14"/>
        <v>51301</v>
      </c>
      <c r="J127" s="64">
        <f t="shared" si="15"/>
        <v>55755</v>
      </c>
      <c r="K127" s="64">
        <f t="shared" si="16"/>
        <v>55755</v>
      </c>
      <c r="L127" s="64" t="str">
        <f t="shared" si="17"/>
        <v/>
      </c>
      <c r="M127" s="64">
        <f t="shared" si="18"/>
        <v>54642</v>
      </c>
      <c r="N127" s="64">
        <v>6</v>
      </c>
      <c r="O127" s="65">
        <f t="shared" si="19"/>
        <v>327852</v>
      </c>
    </row>
    <row r="128" spans="1:15">
      <c r="A128" s="42" t="s">
        <v>357</v>
      </c>
      <c r="B128" s="63" t="s">
        <v>126</v>
      </c>
      <c r="C128" s="64">
        <v>52431</v>
      </c>
      <c r="D128" s="64">
        <f t="shared" si="10"/>
        <v>55755</v>
      </c>
      <c r="E128" s="64">
        <v>49012</v>
      </c>
      <c r="F128" s="64">
        <f t="shared" si="11"/>
        <v>51311</v>
      </c>
      <c r="G128" s="64">
        <f t="shared" si="12"/>
        <v>53533</v>
      </c>
      <c r="H128" s="64">
        <f t="shared" si="13"/>
        <v>2222</v>
      </c>
      <c r="I128" s="64">
        <f t="shared" si="14"/>
        <v>51311</v>
      </c>
      <c r="J128" s="64">
        <f t="shared" si="15"/>
        <v>55755</v>
      </c>
      <c r="K128" s="64">
        <f t="shared" si="16"/>
        <v>55755</v>
      </c>
      <c r="L128" s="64" t="str">
        <f t="shared" si="17"/>
        <v/>
      </c>
      <c r="M128" s="64">
        <f t="shared" si="18"/>
        <v>54644</v>
      </c>
      <c r="N128" s="64">
        <v>10</v>
      </c>
      <c r="O128" s="65">
        <f t="shared" si="19"/>
        <v>546440</v>
      </c>
    </row>
    <row r="129" spans="1:15">
      <c r="A129" s="42" t="s">
        <v>358</v>
      </c>
      <c r="B129" s="63" t="s">
        <v>127</v>
      </c>
      <c r="C129" s="64">
        <v>1079</v>
      </c>
      <c r="D129" s="64">
        <f t="shared" si="10"/>
        <v>1147</v>
      </c>
      <c r="E129" s="64">
        <v>1413</v>
      </c>
      <c r="F129" s="64">
        <f t="shared" si="11"/>
        <v>1479</v>
      </c>
      <c r="G129" s="64">
        <f t="shared" si="12"/>
        <v>1313</v>
      </c>
      <c r="H129" s="64">
        <f t="shared" si="13"/>
        <v>166</v>
      </c>
      <c r="I129" s="64">
        <f t="shared" si="14"/>
        <v>1147</v>
      </c>
      <c r="J129" s="64">
        <f t="shared" si="15"/>
        <v>1479</v>
      </c>
      <c r="K129" s="64">
        <f t="shared" si="16"/>
        <v>1147</v>
      </c>
      <c r="L129" s="64">
        <f t="shared" si="17"/>
        <v>1479</v>
      </c>
      <c r="M129" s="64">
        <f t="shared" si="18"/>
        <v>1396</v>
      </c>
      <c r="N129" s="64">
        <v>46</v>
      </c>
      <c r="O129" s="65">
        <f t="shared" si="19"/>
        <v>64216</v>
      </c>
    </row>
    <row r="130" spans="1:15">
      <c r="A130" s="42" t="s">
        <v>359</v>
      </c>
      <c r="B130" s="63" t="s">
        <v>128</v>
      </c>
      <c r="C130" s="64">
        <v>25904</v>
      </c>
      <c r="D130" s="64">
        <f t="shared" si="10"/>
        <v>27546</v>
      </c>
      <c r="E130" s="64">
        <v>8570</v>
      </c>
      <c r="F130" s="64">
        <f t="shared" si="11"/>
        <v>8972</v>
      </c>
      <c r="G130" s="64">
        <f t="shared" si="12"/>
        <v>18259</v>
      </c>
      <c r="H130" s="64">
        <f t="shared" si="13"/>
        <v>9287</v>
      </c>
      <c r="I130" s="64">
        <f t="shared" si="14"/>
        <v>8972</v>
      </c>
      <c r="J130" s="64">
        <f t="shared" si="15"/>
        <v>27546</v>
      </c>
      <c r="K130" s="64">
        <f t="shared" si="16"/>
        <v>27546</v>
      </c>
      <c r="L130" s="64" t="str">
        <f t="shared" si="17"/>
        <v/>
      </c>
      <c r="M130" s="64">
        <f t="shared" si="18"/>
        <v>22903</v>
      </c>
      <c r="N130" s="64">
        <v>10</v>
      </c>
      <c r="O130" s="65">
        <f t="shared" si="19"/>
        <v>229030</v>
      </c>
    </row>
    <row r="131" spans="1:15">
      <c r="A131" s="42" t="s">
        <v>360</v>
      </c>
      <c r="B131" s="63" t="s">
        <v>129</v>
      </c>
      <c r="C131" s="64">
        <v>29298</v>
      </c>
      <c r="D131" s="64">
        <f t="shared" si="10"/>
        <v>31155</v>
      </c>
      <c r="E131" s="64">
        <v>13568</v>
      </c>
      <c r="F131" s="64">
        <f t="shared" si="11"/>
        <v>14204</v>
      </c>
      <c r="G131" s="64">
        <f t="shared" si="12"/>
        <v>22679.5</v>
      </c>
      <c r="H131" s="64">
        <f t="shared" si="13"/>
        <v>8475.5</v>
      </c>
      <c r="I131" s="64">
        <f t="shared" si="14"/>
        <v>14204</v>
      </c>
      <c r="J131" s="64">
        <f t="shared" si="15"/>
        <v>31155</v>
      </c>
      <c r="K131" s="64">
        <f t="shared" si="16"/>
        <v>31155</v>
      </c>
      <c r="L131" s="64" t="str">
        <f t="shared" si="17"/>
        <v/>
      </c>
      <c r="M131" s="64">
        <f t="shared" si="18"/>
        <v>26917</v>
      </c>
      <c r="N131" s="64">
        <v>50</v>
      </c>
      <c r="O131" s="65">
        <f t="shared" si="19"/>
        <v>1345850</v>
      </c>
    </row>
    <row r="132" spans="1:15">
      <c r="A132" s="42" t="s">
        <v>362</v>
      </c>
      <c r="B132" s="63" t="s">
        <v>130</v>
      </c>
      <c r="C132" s="64">
        <v>3105</v>
      </c>
      <c r="D132" s="64">
        <f t="shared" si="10"/>
        <v>3302</v>
      </c>
      <c r="E132" s="64">
        <v>5336</v>
      </c>
      <c r="F132" s="64">
        <f t="shared" si="11"/>
        <v>5586</v>
      </c>
      <c r="G132" s="64">
        <f t="shared" si="12"/>
        <v>4444</v>
      </c>
      <c r="H132" s="64">
        <f t="shared" si="13"/>
        <v>1142</v>
      </c>
      <c r="I132" s="64">
        <f t="shared" si="14"/>
        <v>3302</v>
      </c>
      <c r="J132" s="64">
        <f t="shared" si="15"/>
        <v>5586</v>
      </c>
      <c r="K132" s="64">
        <f t="shared" si="16"/>
        <v>3302</v>
      </c>
      <c r="L132" s="64">
        <f t="shared" si="17"/>
        <v>5586</v>
      </c>
      <c r="M132" s="64">
        <f t="shared" si="18"/>
        <v>5015</v>
      </c>
      <c r="N132" s="64">
        <v>31</v>
      </c>
      <c r="O132" s="65">
        <f t="shared" si="19"/>
        <v>155465</v>
      </c>
    </row>
    <row r="133" spans="1:15">
      <c r="A133" s="42" t="s">
        <v>363</v>
      </c>
      <c r="B133" s="63" t="s">
        <v>131</v>
      </c>
      <c r="C133" s="64">
        <v>17986</v>
      </c>
      <c r="D133" s="64">
        <f t="shared" si="10"/>
        <v>19126</v>
      </c>
      <c r="E133" s="64">
        <v>23879</v>
      </c>
      <c r="F133" s="64">
        <f t="shared" si="11"/>
        <v>24999</v>
      </c>
      <c r="G133" s="64">
        <f t="shared" si="12"/>
        <v>22062.5</v>
      </c>
      <c r="H133" s="64">
        <f t="shared" si="13"/>
        <v>2936.5</v>
      </c>
      <c r="I133" s="64">
        <f t="shared" si="14"/>
        <v>19126</v>
      </c>
      <c r="J133" s="64">
        <f t="shared" si="15"/>
        <v>24999</v>
      </c>
      <c r="K133" s="64">
        <f t="shared" si="16"/>
        <v>19126</v>
      </c>
      <c r="L133" s="64">
        <f t="shared" si="17"/>
        <v>24999</v>
      </c>
      <c r="M133" s="64">
        <f t="shared" si="18"/>
        <v>23531</v>
      </c>
      <c r="N133" s="64">
        <v>2</v>
      </c>
      <c r="O133" s="65">
        <f t="shared" si="19"/>
        <v>47062</v>
      </c>
    </row>
    <row r="134" spans="1:15">
      <c r="A134" s="42" t="s">
        <v>364</v>
      </c>
      <c r="B134" s="63" t="s">
        <v>132</v>
      </c>
      <c r="C134" s="64">
        <v>35633</v>
      </c>
      <c r="D134" s="64">
        <f t="shared" si="10"/>
        <v>37892</v>
      </c>
      <c r="E134" s="64">
        <v>32552</v>
      </c>
      <c r="F134" s="64">
        <f t="shared" si="11"/>
        <v>34079</v>
      </c>
      <c r="G134" s="64">
        <f t="shared" si="12"/>
        <v>35985.5</v>
      </c>
      <c r="H134" s="64">
        <f t="shared" si="13"/>
        <v>1906.5</v>
      </c>
      <c r="I134" s="64">
        <f t="shared" si="14"/>
        <v>34079</v>
      </c>
      <c r="J134" s="64">
        <f t="shared" si="15"/>
        <v>37892</v>
      </c>
      <c r="K134" s="64">
        <f t="shared" si="16"/>
        <v>37892</v>
      </c>
      <c r="L134" s="64" t="str">
        <f t="shared" si="17"/>
        <v/>
      </c>
      <c r="M134" s="64">
        <f t="shared" si="18"/>
        <v>36939</v>
      </c>
      <c r="N134" s="64">
        <v>1</v>
      </c>
      <c r="O134" s="65">
        <v>38187.599999999999</v>
      </c>
    </row>
    <row r="135" spans="1:15">
      <c r="A135" s="42" t="s">
        <v>365</v>
      </c>
      <c r="B135" s="63" t="s">
        <v>133</v>
      </c>
      <c r="C135" s="64">
        <v>75677</v>
      </c>
      <c r="D135" s="64">
        <f t="shared" si="10"/>
        <v>80475</v>
      </c>
      <c r="E135" s="64">
        <v>50014</v>
      </c>
      <c r="F135" s="64">
        <f t="shared" si="11"/>
        <v>52360</v>
      </c>
      <c r="G135" s="64">
        <f t="shared" si="12"/>
        <v>66417.5</v>
      </c>
      <c r="H135" s="64">
        <f t="shared" si="13"/>
        <v>14057.5</v>
      </c>
      <c r="I135" s="64">
        <f t="shared" si="14"/>
        <v>52360</v>
      </c>
      <c r="J135" s="64">
        <f t="shared" si="15"/>
        <v>80475</v>
      </c>
      <c r="K135" s="64">
        <f t="shared" si="16"/>
        <v>80475</v>
      </c>
      <c r="L135" s="64" t="str">
        <f t="shared" si="17"/>
        <v/>
      </c>
      <c r="M135" s="64">
        <f t="shared" si="18"/>
        <v>73446</v>
      </c>
      <c r="N135" s="64">
        <v>1</v>
      </c>
      <c r="O135" s="65">
        <f t="shared" si="19"/>
        <v>73446</v>
      </c>
    </row>
    <row r="136" spans="1:15">
      <c r="A136" s="42" t="s">
        <v>366</v>
      </c>
      <c r="B136" s="63" t="s">
        <v>134</v>
      </c>
      <c r="C136" s="64">
        <v>70813</v>
      </c>
      <c r="D136" s="64">
        <f t="shared" si="10"/>
        <v>75303</v>
      </c>
      <c r="E136" s="64">
        <v>49446</v>
      </c>
      <c r="F136" s="64">
        <f t="shared" si="11"/>
        <v>51765</v>
      </c>
      <c r="G136" s="64">
        <f t="shared" si="12"/>
        <v>63534</v>
      </c>
      <c r="H136" s="64">
        <f t="shared" si="13"/>
        <v>11769</v>
      </c>
      <c r="I136" s="64">
        <f t="shared" si="14"/>
        <v>51765</v>
      </c>
      <c r="J136" s="64">
        <f t="shared" si="15"/>
        <v>75303</v>
      </c>
      <c r="K136" s="64">
        <f t="shared" si="16"/>
        <v>75303</v>
      </c>
      <c r="L136" s="64" t="str">
        <f t="shared" si="17"/>
        <v/>
      </c>
      <c r="M136" s="64">
        <f t="shared" si="18"/>
        <v>69419</v>
      </c>
      <c r="N136" s="64">
        <v>2</v>
      </c>
      <c r="O136" s="65">
        <f t="shared" si="19"/>
        <v>138838</v>
      </c>
    </row>
    <row r="137" spans="1:15" ht="15" customHeight="1">
      <c r="A137" s="42" t="s">
        <v>367</v>
      </c>
      <c r="B137" s="63" t="s">
        <v>135</v>
      </c>
      <c r="C137" s="64">
        <v>8478</v>
      </c>
      <c r="D137" s="64">
        <f t="shared" si="10"/>
        <v>9016</v>
      </c>
      <c r="E137" s="64">
        <v>27813</v>
      </c>
      <c r="F137" s="64">
        <f t="shared" si="11"/>
        <v>29117</v>
      </c>
      <c r="G137" s="64">
        <f t="shared" si="12"/>
        <v>19066.5</v>
      </c>
      <c r="H137" s="64">
        <f t="shared" si="13"/>
        <v>10050.5</v>
      </c>
      <c r="I137" s="64">
        <f t="shared" si="14"/>
        <v>9016</v>
      </c>
      <c r="J137" s="64">
        <f t="shared" si="15"/>
        <v>29117</v>
      </c>
      <c r="K137" s="64">
        <f t="shared" si="16"/>
        <v>9016</v>
      </c>
      <c r="L137" s="64">
        <f t="shared" si="17"/>
        <v>29117</v>
      </c>
      <c r="M137" s="64">
        <f t="shared" si="18"/>
        <v>24092</v>
      </c>
      <c r="N137" s="64">
        <v>61</v>
      </c>
      <c r="O137" s="65">
        <f t="shared" si="19"/>
        <v>1469612</v>
      </c>
    </row>
    <row r="138" spans="1:15">
      <c r="A138" s="42" t="s">
        <v>368</v>
      </c>
      <c r="B138" s="63" t="s">
        <v>136</v>
      </c>
      <c r="C138" s="64">
        <v>27054</v>
      </c>
      <c r="D138" s="64">
        <f t="shared" si="10"/>
        <v>28769</v>
      </c>
      <c r="E138" s="64">
        <v>52035</v>
      </c>
      <c r="F138" s="64">
        <f t="shared" si="11"/>
        <v>54475</v>
      </c>
      <c r="G138" s="64">
        <f t="shared" si="12"/>
        <v>41622</v>
      </c>
      <c r="H138" s="64">
        <f t="shared" si="13"/>
        <v>12853</v>
      </c>
      <c r="I138" s="64">
        <f t="shared" si="14"/>
        <v>28769</v>
      </c>
      <c r="J138" s="64">
        <f t="shared" si="15"/>
        <v>54475</v>
      </c>
      <c r="K138" s="64">
        <f t="shared" si="16"/>
        <v>28769</v>
      </c>
      <c r="L138" s="64">
        <f t="shared" si="17"/>
        <v>54475</v>
      </c>
      <c r="M138" s="64">
        <f t="shared" si="18"/>
        <v>48049</v>
      </c>
      <c r="N138" s="64">
        <v>40</v>
      </c>
      <c r="O138" s="65">
        <f t="shared" si="19"/>
        <v>1921960</v>
      </c>
    </row>
    <row r="139" spans="1:15">
      <c r="A139" s="42" t="s">
        <v>369</v>
      </c>
      <c r="B139" s="63" t="s">
        <v>137</v>
      </c>
      <c r="C139" s="64">
        <v>7064</v>
      </c>
      <c r="D139" s="64">
        <f t="shared" si="10"/>
        <v>7512</v>
      </c>
      <c r="E139" s="64">
        <v>14050</v>
      </c>
      <c r="F139" s="64">
        <f t="shared" si="11"/>
        <v>14709</v>
      </c>
      <c r="G139" s="64">
        <f t="shared" si="12"/>
        <v>11110.5</v>
      </c>
      <c r="H139" s="64">
        <f t="shared" si="13"/>
        <v>3598.5</v>
      </c>
      <c r="I139" s="64">
        <f t="shared" si="14"/>
        <v>7512</v>
      </c>
      <c r="J139" s="64">
        <f t="shared" si="15"/>
        <v>14709</v>
      </c>
      <c r="K139" s="64">
        <f t="shared" si="16"/>
        <v>7512</v>
      </c>
      <c r="L139" s="64">
        <f t="shared" si="17"/>
        <v>14709</v>
      </c>
      <c r="M139" s="64">
        <f t="shared" si="18"/>
        <v>12910</v>
      </c>
      <c r="N139" s="64">
        <v>34</v>
      </c>
      <c r="O139" s="65">
        <f t="shared" si="19"/>
        <v>438940</v>
      </c>
    </row>
    <row r="140" spans="1:15">
      <c r="A140" s="42" t="s">
        <v>370</v>
      </c>
      <c r="B140" s="63" t="s">
        <v>138</v>
      </c>
      <c r="C140" s="64">
        <v>16161</v>
      </c>
      <c r="D140" s="64">
        <f t="shared" si="10"/>
        <v>17186</v>
      </c>
      <c r="E140" s="64">
        <v>27318</v>
      </c>
      <c r="F140" s="64">
        <f t="shared" si="11"/>
        <v>28599</v>
      </c>
      <c r="G140" s="64">
        <f t="shared" si="12"/>
        <v>22892.5</v>
      </c>
      <c r="H140" s="64">
        <f t="shared" si="13"/>
        <v>5706.5</v>
      </c>
      <c r="I140" s="64">
        <f t="shared" si="14"/>
        <v>17186</v>
      </c>
      <c r="J140" s="64">
        <f t="shared" si="15"/>
        <v>28599</v>
      </c>
      <c r="K140" s="64">
        <f t="shared" si="16"/>
        <v>17186</v>
      </c>
      <c r="L140" s="64">
        <f t="shared" si="17"/>
        <v>28599</v>
      </c>
      <c r="M140" s="64">
        <f t="shared" si="18"/>
        <v>25746</v>
      </c>
      <c r="N140" s="64">
        <v>27</v>
      </c>
      <c r="O140" s="65">
        <f t="shared" si="19"/>
        <v>695142</v>
      </c>
    </row>
    <row r="141" spans="1:15">
      <c r="A141" s="42" t="s">
        <v>371</v>
      </c>
      <c r="B141" s="63" t="s">
        <v>139</v>
      </c>
      <c r="C141" s="64">
        <v>357346</v>
      </c>
      <c r="D141" s="64">
        <f t="shared" si="10"/>
        <v>380002</v>
      </c>
      <c r="E141" s="64">
        <v>195240</v>
      </c>
      <c r="F141" s="64">
        <f t="shared" si="11"/>
        <v>204397</v>
      </c>
      <c r="G141" s="64">
        <f t="shared" si="12"/>
        <v>292199.5</v>
      </c>
      <c r="H141" s="64">
        <f t="shared" si="13"/>
        <v>87802.5</v>
      </c>
      <c r="I141" s="64">
        <f t="shared" si="14"/>
        <v>204397</v>
      </c>
      <c r="J141" s="64">
        <f t="shared" si="15"/>
        <v>380002</v>
      </c>
      <c r="K141" s="64">
        <f t="shared" si="16"/>
        <v>380002</v>
      </c>
      <c r="L141" s="64" t="str">
        <f t="shared" si="17"/>
        <v/>
      </c>
      <c r="M141" s="64">
        <f t="shared" si="18"/>
        <v>336101</v>
      </c>
      <c r="N141" s="64">
        <v>26</v>
      </c>
      <c r="O141" s="65">
        <f t="shared" si="19"/>
        <v>8738626</v>
      </c>
    </row>
    <row r="142" spans="1:15">
      <c r="A142" s="42" t="s">
        <v>372</v>
      </c>
      <c r="B142" s="63" t="s">
        <v>140</v>
      </c>
      <c r="C142" s="64">
        <v>41492</v>
      </c>
      <c r="D142" s="64">
        <f t="shared" si="10"/>
        <v>44123</v>
      </c>
      <c r="E142" s="64">
        <v>31312</v>
      </c>
      <c r="F142" s="64">
        <f t="shared" si="11"/>
        <v>32781</v>
      </c>
      <c r="G142" s="64">
        <f t="shared" si="12"/>
        <v>38452</v>
      </c>
      <c r="H142" s="64">
        <f t="shared" si="13"/>
        <v>5671</v>
      </c>
      <c r="I142" s="64">
        <f t="shared" si="14"/>
        <v>32781</v>
      </c>
      <c r="J142" s="64">
        <f t="shared" si="15"/>
        <v>44123</v>
      </c>
      <c r="K142" s="64">
        <f t="shared" si="16"/>
        <v>44123</v>
      </c>
      <c r="L142" s="64" t="str">
        <f t="shared" si="17"/>
        <v/>
      </c>
      <c r="M142" s="64">
        <f t="shared" si="18"/>
        <v>41288</v>
      </c>
      <c r="N142" s="64">
        <v>48</v>
      </c>
      <c r="O142" s="65">
        <f t="shared" si="19"/>
        <v>1981824</v>
      </c>
    </row>
    <row r="143" spans="1:15">
      <c r="A143" s="42" t="s">
        <v>373</v>
      </c>
      <c r="B143" s="63" t="s">
        <v>141</v>
      </c>
      <c r="C143" s="64">
        <v>260176</v>
      </c>
      <c r="D143" s="64">
        <f t="shared" si="10"/>
        <v>276671</v>
      </c>
      <c r="E143" s="64">
        <v>42447</v>
      </c>
      <c r="F143" s="64">
        <f t="shared" si="11"/>
        <v>44438</v>
      </c>
      <c r="G143" s="64">
        <f t="shared" si="12"/>
        <v>160554.5</v>
      </c>
      <c r="H143" s="64">
        <f t="shared" si="13"/>
        <v>116116.5</v>
      </c>
      <c r="I143" s="64">
        <f t="shared" si="14"/>
        <v>44438</v>
      </c>
      <c r="J143" s="64">
        <f t="shared" si="15"/>
        <v>276671</v>
      </c>
      <c r="K143" s="64">
        <f t="shared" si="16"/>
        <v>276671</v>
      </c>
      <c r="L143" s="64" t="str">
        <f t="shared" si="17"/>
        <v/>
      </c>
      <c r="M143" s="64">
        <f t="shared" si="18"/>
        <v>218613</v>
      </c>
      <c r="N143" s="64">
        <v>24</v>
      </c>
      <c r="O143" s="65">
        <f t="shared" si="19"/>
        <v>5246712</v>
      </c>
    </row>
    <row r="144" spans="1:15">
      <c r="A144" s="42" t="s">
        <v>374</v>
      </c>
      <c r="B144" s="63" t="s">
        <v>142</v>
      </c>
      <c r="C144" s="64">
        <v>169567</v>
      </c>
      <c r="D144" s="64">
        <f t="shared" si="10"/>
        <v>180318</v>
      </c>
      <c r="E144" s="64">
        <v>42604</v>
      </c>
      <c r="F144" s="64">
        <f t="shared" si="11"/>
        <v>44602</v>
      </c>
      <c r="G144" s="64">
        <f t="shared" si="12"/>
        <v>112460</v>
      </c>
      <c r="H144" s="64">
        <f t="shared" si="13"/>
        <v>67858</v>
      </c>
      <c r="I144" s="64">
        <f t="shared" si="14"/>
        <v>44602</v>
      </c>
      <c r="J144" s="64">
        <f t="shared" si="15"/>
        <v>180318</v>
      </c>
      <c r="K144" s="64">
        <f t="shared" si="16"/>
        <v>180318</v>
      </c>
      <c r="L144" s="64" t="str">
        <f t="shared" si="17"/>
        <v/>
      </c>
      <c r="M144" s="64">
        <f t="shared" si="18"/>
        <v>146389</v>
      </c>
      <c r="N144" s="64">
        <v>184</v>
      </c>
      <c r="O144" s="65">
        <f t="shared" si="19"/>
        <v>26935576</v>
      </c>
    </row>
    <row r="145" spans="1:17">
      <c r="A145" s="42" t="s">
        <v>375</v>
      </c>
      <c r="B145" s="63" t="s">
        <v>143</v>
      </c>
      <c r="C145" s="64">
        <v>22044</v>
      </c>
      <c r="D145" s="64">
        <f t="shared" ref="D145:D158" si="20">ROUND(C145*(1+$D$14/100),0)</f>
        <v>23442</v>
      </c>
      <c r="E145" s="64">
        <v>39026</v>
      </c>
      <c r="F145" s="64">
        <f t="shared" ref="F145:F158" si="21">ROUND(E145*(1+$F$14/100),0)</f>
        <v>40856</v>
      </c>
      <c r="G145" s="64">
        <f t="shared" ref="G145:G158" si="22">AVERAGE(D145,F145)</f>
        <v>32149</v>
      </c>
      <c r="H145" s="64">
        <f t="shared" ref="H145:H158" si="23">STDEVPA(D145,F145)</f>
        <v>8707</v>
      </c>
      <c r="I145" s="64">
        <f t="shared" ref="I145:I158" si="24">G145-H145</f>
        <v>23442</v>
      </c>
      <c r="J145" s="64">
        <f t="shared" ref="J145:J158" si="25">G145+H145</f>
        <v>40856</v>
      </c>
      <c r="K145" s="64">
        <f t="shared" ref="K145:K158" si="26">IF(AND(D145&gt;=I145,J145&lt;=J145),D145,"")</f>
        <v>23442</v>
      </c>
      <c r="L145" s="64">
        <f t="shared" ref="L145:L158" si="27">IF(AND(F145&gt;=J145,K145&lt;=K145),F145,"")</f>
        <v>40856</v>
      </c>
      <c r="M145" s="64">
        <f t="shared" ref="M145:M158" si="28">ROUND(IF(AVERAGE(D145,F145)&lt;J145,AVERAGE(G145,J145),G145),0)</f>
        <v>36503</v>
      </c>
      <c r="N145" s="64">
        <v>3</v>
      </c>
      <c r="O145" s="65">
        <f t="shared" ref="O145:O158" si="29">ROUND(M145*N145,0)</f>
        <v>109509</v>
      </c>
    </row>
    <row r="146" spans="1:17">
      <c r="A146" s="42" t="s">
        <v>376</v>
      </c>
      <c r="B146" s="63" t="s">
        <v>144</v>
      </c>
      <c r="C146" s="64">
        <v>28082</v>
      </c>
      <c r="D146" s="64">
        <f t="shared" si="20"/>
        <v>29862</v>
      </c>
      <c r="E146" s="64">
        <v>44230</v>
      </c>
      <c r="F146" s="64">
        <f t="shared" si="21"/>
        <v>46304</v>
      </c>
      <c r="G146" s="64">
        <f t="shared" si="22"/>
        <v>38083</v>
      </c>
      <c r="H146" s="64">
        <f t="shared" si="23"/>
        <v>8221</v>
      </c>
      <c r="I146" s="64">
        <f t="shared" si="24"/>
        <v>29862</v>
      </c>
      <c r="J146" s="64">
        <f t="shared" si="25"/>
        <v>46304</v>
      </c>
      <c r="K146" s="64">
        <f t="shared" si="26"/>
        <v>29862</v>
      </c>
      <c r="L146" s="64">
        <f t="shared" si="27"/>
        <v>46304</v>
      </c>
      <c r="M146" s="64">
        <f t="shared" si="28"/>
        <v>42194</v>
      </c>
      <c r="N146" s="64">
        <v>52</v>
      </c>
      <c r="O146" s="65">
        <f t="shared" si="29"/>
        <v>2194088</v>
      </c>
    </row>
    <row r="147" spans="1:17">
      <c r="A147" s="42" t="s">
        <v>377</v>
      </c>
      <c r="B147" s="63" t="s">
        <v>145</v>
      </c>
      <c r="C147" s="64">
        <v>20262</v>
      </c>
      <c r="D147" s="64">
        <f t="shared" si="20"/>
        <v>21547</v>
      </c>
      <c r="E147" s="64">
        <v>41628</v>
      </c>
      <c r="F147" s="64">
        <f t="shared" si="21"/>
        <v>43580</v>
      </c>
      <c r="G147" s="64">
        <f t="shared" si="22"/>
        <v>32563.5</v>
      </c>
      <c r="H147" s="64">
        <f t="shared" si="23"/>
        <v>11016.5</v>
      </c>
      <c r="I147" s="64">
        <f t="shared" si="24"/>
        <v>21547</v>
      </c>
      <c r="J147" s="64">
        <f t="shared" si="25"/>
        <v>43580</v>
      </c>
      <c r="K147" s="64">
        <f t="shared" si="26"/>
        <v>21547</v>
      </c>
      <c r="L147" s="64">
        <f t="shared" si="27"/>
        <v>43580</v>
      </c>
      <c r="M147" s="64">
        <f t="shared" si="28"/>
        <v>38072</v>
      </c>
      <c r="N147" s="64">
        <v>70</v>
      </c>
      <c r="O147" s="65">
        <f t="shared" si="29"/>
        <v>2665040</v>
      </c>
    </row>
    <row r="148" spans="1:17">
      <c r="A148" s="42" t="s">
        <v>378</v>
      </c>
      <c r="B148" s="63" t="s">
        <v>146</v>
      </c>
      <c r="C148" s="64">
        <v>7584</v>
      </c>
      <c r="D148" s="64">
        <f t="shared" si="20"/>
        <v>8065</v>
      </c>
      <c r="E148" s="64">
        <v>16911</v>
      </c>
      <c r="F148" s="64">
        <f t="shared" si="21"/>
        <v>17704</v>
      </c>
      <c r="G148" s="64">
        <f t="shared" si="22"/>
        <v>12884.5</v>
      </c>
      <c r="H148" s="64">
        <f t="shared" si="23"/>
        <v>4819.5</v>
      </c>
      <c r="I148" s="64">
        <f t="shared" si="24"/>
        <v>8065</v>
      </c>
      <c r="J148" s="64">
        <f t="shared" si="25"/>
        <v>17704</v>
      </c>
      <c r="K148" s="64">
        <f t="shared" si="26"/>
        <v>8065</v>
      </c>
      <c r="L148" s="64">
        <f t="shared" si="27"/>
        <v>17704</v>
      </c>
      <c r="M148" s="64">
        <f t="shared" si="28"/>
        <v>15294</v>
      </c>
      <c r="N148" s="64">
        <v>21</v>
      </c>
      <c r="O148" s="65">
        <f t="shared" si="29"/>
        <v>321174</v>
      </c>
    </row>
    <row r="149" spans="1:17">
      <c r="A149" s="42" t="s">
        <v>379</v>
      </c>
      <c r="B149" s="63" t="s">
        <v>147</v>
      </c>
      <c r="C149" s="64">
        <v>374314</v>
      </c>
      <c r="D149" s="64">
        <f t="shared" si="20"/>
        <v>398046</v>
      </c>
      <c r="E149" s="64">
        <v>280990</v>
      </c>
      <c r="F149" s="64">
        <f t="shared" si="21"/>
        <v>294168</v>
      </c>
      <c r="G149" s="64">
        <f t="shared" si="22"/>
        <v>346107</v>
      </c>
      <c r="H149" s="64">
        <f t="shared" si="23"/>
        <v>51939</v>
      </c>
      <c r="I149" s="64">
        <f t="shared" si="24"/>
        <v>294168</v>
      </c>
      <c r="J149" s="64">
        <f t="shared" si="25"/>
        <v>398046</v>
      </c>
      <c r="K149" s="64">
        <f t="shared" si="26"/>
        <v>398046</v>
      </c>
      <c r="L149" s="64" t="str">
        <f t="shared" si="27"/>
        <v/>
      </c>
      <c r="M149" s="64">
        <f t="shared" si="28"/>
        <v>372077</v>
      </c>
      <c r="N149" s="64">
        <v>28</v>
      </c>
      <c r="O149" s="65">
        <f t="shared" si="29"/>
        <v>10418156</v>
      </c>
    </row>
    <row r="150" spans="1:17">
      <c r="A150" s="42" t="s">
        <v>380</v>
      </c>
      <c r="B150" s="63" t="s">
        <v>148</v>
      </c>
      <c r="C150" s="64">
        <v>41944</v>
      </c>
      <c r="D150" s="64">
        <f t="shared" si="20"/>
        <v>44603</v>
      </c>
      <c r="E150" s="64">
        <v>53336</v>
      </c>
      <c r="F150" s="64">
        <f t="shared" si="21"/>
        <v>55837</v>
      </c>
      <c r="G150" s="64">
        <f t="shared" si="22"/>
        <v>50220</v>
      </c>
      <c r="H150" s="64">
        <f t="shared" si="23"/>
        <v>5617</v>
      </c>
      <c r="I150" s="64">
        <f t="shared" si="24"/>
        <v>44603</v>
      </c>
      <c r="J150" s="64">
        <f t="shared" si="25"/>
        <v>55837</v>
      </c>
      <c r="K150" s="64">
        <f t="shared" si="26"/>
        <v>44603</v>
      </c>
      <c r="L150" s="64">
        <f t="shared" si="27"/>
        <v>55837</v>
      </c>
      <c r="M150" s="64">
        <f t="shared" si="28"/>
        <v>53029</v>
      </c>
      <c r="N150" s="64">
        <v>1</v>
      </c>
      <c r="O150" s="65">
        <f t="shared" si="29"/>
        <v>53029</v>
      </c>
    </row>
    <row r="151" spans="1:17">
      <c r="A151" s="42" t="s">
        <v>381</v>
      </c>
      <c r="B151" s="63" t="s">
        <v>149</v>
      </c>
      <c r="C151" s="64">
        <v>68767</v>
      </c>
      <c r="D151" s="64">
        <f t="shared" si="20"/>
        <v>73127</v>
      </c>
      <c r="E151" s="64">
        <v>89761</v>
      </c>
      <c r="F151" s="64">
        <f t="shared" si="21"/>
        <v>93971</v>
      </c>
      <c r="G151" s="64">
        <f t="shared" si="22"/>
        <v>83549</v>
      </c>
      <c r="H151" s="64">
        <f t="shared" si="23"/>
        <v>10422</v>
      </c>
      <c r="I151" s="64">
        <f t="shared" si="24"/>
        <v>73127</v>
      </c>
      <c r="J151" s="64">
        <f t="shared" si="25"/>
        <v>93971</v>
      </c>
      <c r="K151" s="64">
        <f t="shared" si="26"/>
        <v>73127</v>
      </c>
      <c r="L151" s="64">
        <f t="shared" si="27"/>
        <v>93971</v>
      </c>
      <c r="M151" s="64">
        <f t="shared" si="28"/>
        <v>88760</v>
      </c>
      <c r="N151" s="64">
        <v>19</v>
      </c>
      <c r="O151" s="65">
        <f t="shared" si="29"/>
        <v>1686440</v>
      </c>
    </row>
    <row r="152" spans="1:17">
      <c r="A152" s="42" t="s">
        <v>382</v>
      </c>
      <c r="B152" s="63" t="s">
        <v>150</v>
      </c>
      <c r="C152" s="64">
        <v>153183</v>
      </c>
      <c r="D152" s="64">
        <f t="shared" si="20"/>
        <v>162895</v>
      </c>
      <c r="E152" s="64">
        <v>104070</v>
      </c>
      <c r="F152" s="64">
        <f t="shared" si="21"/>
        <v>108951</v>
      </c>
      <c r="G152" s="64">
        <f t="shared" si="22"/>
        <v>135923</v>
      </c>
      <c r="H152" s="64">
        <f t="shared" si="23"/>
        <v>26972</v>
      </c>
      <c r="I152" s="64">
        <f t="shared" si="24"/>
        <v>108951</v>
      </c>
      <c r="J152" s="64">
        <f t="shared" si="25"/>
        <v>162895</v>
      </c>
      <c r="K152" s="64">
        <f t="shared" si="26"/>
        <v>162895</v>
      </c>
      <c r="L152" s="64" t="str">
        <f t="shared" si="27"/>
        <v/>
      </c>
      <c r="M152" s="64">
        <f t="shared" si="28"/>
        <v>149409</v>
      </c>
      <c r="N152" s="64">
        <v>30</v>
      </c>
      <c r="O152" s="65">
        <f t="shared" si="29"/>
        <v>4482270</v>
      </c>
    </row>
    <row r="153" spans="1:17">
      <c r="A153" s="42" t="s">
        <v>383</v>
      </c>
      <c r="B153" s="63" t="s">
        <v>151</v>
      </c>
      <c r="C153" s="64">
        <v>199840</v>
      </c>
      <c r="D153" s="64">
        <f t="shared" si="20"/>
        <v>212510</v>
      </c>
      <c r="E153" s="64">
        <v>110575</v>
      </c>
      <c r="F153" s="64">
        <f t="shared" si="21"/>
        <v>115761</v>
      </c>
      <c r="G153" s="64">
        <f t="shared" si="22"/>
        <v>164135.5</v>
      </c>
      <c r="H153" s="64">
        <f t="shared" si="23"/>
        <v>48374.5</v>
      </c>
      <c r="I153" s="64">
        <f t="shared" si="24"/>
        <v>115761</v>
      </c>
      <c r="J153" s="64">
        <f t="shared" si="25"/>
        <v>212510</v>
      </c>
      <c r="K153" s="64">
        <f t="shared" si="26"/>
        <v>212510</v>
      </c>
      <c r="L153" s="64" t="str">
        <f t="shared" si="27"/>
        <v/>
      </c>
      <c r="M153" s="64">
        <f t="shared" si="28"/>
        <v>188323</v>
      </c>
      <c r="N153" s="64">
        <v>1</v>
      </c>
      <c r="O153" s="65">
        <f t="shared" si="29"/>
        <v>188323</v>
      </c>
    </row>
    <row r="154" spans="1:17">
      <c r="A154" s="42" t="s">
        <v>384</v>
      </c>
      <c r="B154" s="63" t="s">
        <v>152</v>
      </c>
      <c r="C154" s="64">
        <v>136639</v>
      </c>
      <c r="D154" s="64">
        <f t="shared" si="20"/>
        <v>145302</v>
      </c>
      <c r="E154" s="64">
        <v>104070</v>
      </c>
      <c r="F154" s="64">
        <f t="shared" si="21"/>
        <v>108951</v>
      </c>
      <c r="G154" s="64">
        <f t="shared" si="22"/>
        <v>127126.5</v>
      </c>
      <c r="H154" s="64">
        <f t="shared" si="23"/>
        <v>18175.5</v>
      </c>
      <c r="I154" s="64">
        <f t="shared" si="24"/>
        <v>108951</v>
      </c>
      <c r="J154" s="64">
        <f t="shared" si="25"/>
        <v>145302</v>
      </c>
      <c r="K154" s="64">
        <f t="shared" si="26"/>
        <v>145302</v>
      </c>
      <c r="L154" s="64" t="str">
        <f t="shared" si="27"/>
        <v/>
      </c>
      <c r="M154" s="64">
        <f t="shared" si="28"/>
        <v>136214</v>
      </c>
      <c r="N154" s="64">
        <v>3</v>
      </c>
      <c r="O154" s="65">
        <f t="shared" si="29"/>
        <v>408642</v>
      </c>
    </row>
    <row r="155" spans="1:17">
      <c r="A155" s="42" t="s">
        <v>385</v>
      </c>
      <c r="B155" s="63" t="s">
        <v>153</v>
      </c>
      <c r="C155" s="64">
        <v>168826</v>
      </c>
      <c r="D155" s="64">
        <f t="shared" si="20"/>
        <v>179530</v>
      </c>
      <c r="E155" s="64">
        <v>97566</v>
      </c>
      <c r="F155" s="64">
        <f t="shared" si="21"/>
        <v>102142</v>
      </c>
      <c r="G155" s="64">
        <f t="shared" si="22"/>
        <v>140836</v>
      </c>
      <c r="H155" s="64">
        <f t="shared" si="23"/>
        <v>38694</v>
      </c>
      <c r="I155" s="64">
        <f t="shared" si="24"/>
        <v>102142</v>
      </c>
      <c r="J155" s="64">
        <f t="shared" si="25"/>
        <v>179530</v>
      </c>
      <c r="K155" s="64">
        <f t="shared" si="26"/>
        <v>179530</v>
      </c>
      <c r="L155" s="64" t="str">
        <f t="shared" si="27"/>
        <v/>
      </c>
      <c r="M155" s="64">
        <f t="shared" si="28"/>
        <v>160183</v>
      </c>
      <c r="N155" s="64">
        <v>19</v>
      </c>
      <c r="O155" s="65">
        <f t="shared" si="29"/>
        <v>3043477</v>
      </c>
    </row>
    <row r="156" spans="1:17">
      <c r="A156" s="42" t="s">
        <v>386</v>
      </c>
      <c r="B156" s="63" t="s">
        <v>154</v>
      </c>
      <c r="C156" s="64">
        <v>58534</v>
      </c>
      <c r="D156" s="64">
        <f t="shared" si="20"/>
        <v>62245</v>
      </c>
      <c r="E156" s="64">
        <v>78053</v>
      </c>
      <c r="F156" s="64">
        <f t="shared" si="21"/>
        <v>81714</v>
      </c>
      <c r="G156" s="64">
        <f t="shared" si="22"/>
        <v>71979.5</v>
      </c>
      <c r="H156" s="64">
        <f t="shared" si="23"/>
        <v>9734.5</v>
      </c>
      <c r="I156" s="64">
        <f t="shared" si="24"/>
        <v>62245</v>
      </c>
      <c r="J156" s="64">
        <f t="shared" si="25"/>
        <v>81714</v>
      </c>
      <c r="K156" s="64">
        <f t="shared" si="26"/>
        <v>62245</v>
      </c>
      <c r="L156" s="64">
        <f t="shared" si="27"/>
        <v>81714</v>
      </c>
      <c r="M156" s="64">
        <f t="shared" si="28"/>
        <v>76847</v>
      </c>
      <c r="N156" s="64">
        <v>2</v>
      </c>
      <c r="O156" s="65">
        <f t="shared" si="29"/>
        <v>153694</v>
      </c>
    </row>
    <row r="157" spans="1:17">
      <c r="A157" s="42" t="s">
        <v>821</v>
      </c>
      <c r="B157" s="63" t="s">
        <v>155</v>
      </c>
      <c r="C157" s="64">
        <v>87662</v>
      </c>
      <c r="D157" s="64">
        <f t="shared" si="20"/>
        <v>93220</v>
      </c>
      <c r="E157" s="64">
        <v>123584</v>
      </c>
      <c r="F157" s="64">
        <f t="shared" si="21"/>
        <v>129380</v>
      </c>
      <c r="G157" s="64">
        <f t="shared" si="22"/>
        <v>111300</v>
      </c>
      <c r="H157" s="64">
        <f t="shared" si="23"/>
        <v>18080</v>
      </c>
      <c r="I157" s="64">
        <f t="shared" si="24"/>
        <v>93220</v>
      </c>
      <c r="J157" s="64">
        <f t="shared" si="25"/>
        <v>129380</v>
      </c>
      <c r="K157" s="64">
        <f t="shared" si="26"/>
        <v>93220</v>
      </c>
      <c r="L157" s="64">
        <f t="shared" si="27"/>
        <v>129380</v>
      </c>
      <c r="M157" s="64">
        <f t="shared" si="28"/>
        <v>120340</v>
      </c>
      <c r="N157" s="64">
        <v>1</v>
      </c>
      <c r="O157" s="65">
        <f t="shared" si="29"/>
        <v>120340</v>
      </c>
    </row>
    <row r="158" spans="1:17" ht="13.8" thickBot="1">
      <c r="A158" s="42" t="s">
        <v>823</v>
      </c>
      <c r="B158" s="68" t="s">
        <v>156</v>
      </c>
      <c r="C158" s="69">
        <v>82243</v>
      </c>
      <c r="D158" s="64">
        <f t="shared" si="20"/>
        <v>87457</v>
      </c>
      <c r="E158" s="69">
        <v>106672</v>
      </c>
      <c r="F158" s="64">
        <f t="shared" si="21"/>
        <v>111675</v>
      </c>
      <c r="G158" s="69">
        <f t="shared" si="22"/>
        <v>99566</v>
      </c>
      <c r="H158" s="69">
        <f t="shared" si="23"/>
        <v>12109</v>
      </c>
      <c r="I158" s="69">
        <f t="shared" si="24"/>
        <v>87457</v>
      </c>
      <c r="J158" s="69">
        <f t="shared" si="25"/>
        <v>111675</v>
      </c>
      <c r="K158" s="69">
        <f t="shared" si="26"/>
        <v>87457</v>
      </c>
      <c r="L158" s="69">
        <f t="shared" si="27"/>
        <v>111675</v>
      </c>
      <c r="M158" s="69">
        <f t="shared" si="28"/>
        <v>105621</v>
      </c>
      <c r="N158" s="70">
        <v>6</v>
      </c>
      <c r="O158" s="71">
        <f t="shared" si="29"/>
        <v>633726</v>
      </c>
    </row>
    <row r="159" spans="1:17">
      <c r="C159" s="72"/>
      <c r="D159" s="72"/>
      <c r="E159" s="72"/>
      <c r="F159" s="72"/>
      <c r="G159" s="72"/>
      <c r="H159" s="72"/>
      <c r="I159" s="72"/>
      <c r="J159" s="72"/>
      <c r="K159" s="72"/>
      <c r="L159" s="72"/>
      <c r="M159" s="72"/>
      <c r="N159" s="73" t="s">
        <v>175</v>
      </c>
      <c r="O159" s="74">
        <f>SUM(O16:O158)</f>
        <v>701092429.60000002</v>
      </c>
      <c r="P159" s="72"/>
      <c r="Q159" s="72"/>
    </row>
    <row r="160" spans="1:17">
      <c r="C160" s="72">
        <f>SUM(C16:C159)</f>
        <v>12954684</v>
      </c>
      <c r="D160" s="72">
        <f>SUM(D16:D159)</f>
        <v>13776014</v>
      </c>
      <c r="E160" s="72">
        <f>SUM(E16:E159)</f>
        <v>12500779</v>
      </c>
      <c r="F160" s="72">
        <f>SUM(F16:F159)</f>
        <v>13087070</v>
      </c>
      <c r="G160" s="72"/>
      <c r="H160" s="72"/>
      <c r="I160" s="72"/>
      <c r="J160" s="72"/>
      <c r="K160" s="72"/>
      <c r="L160" s="72"/>
      <c r="M160" s="72"/>
      <c r="N160" s="75" t="s">
        <v>176</v>
      </c>
      <c r="O160" s="76">
        <f>ROUND(O159*10%,0)</f>
        <v>70109243</v>
      </c>
    </row>
    <row r="161" spans="2:15">
      <c r="C161" s="72"/>
      <c r="D161" s="72"/>
      <c r="E161" s="72"/>
      <c r="F161" s="72"/>
      <c r="G161" s="72"/>
      <c r="H161" s="72"/>
      <c r="I161" s="72"/>
      <c r="J161" s="72"/>
      <c r="K161" s="72"/>
      <c r="L161" s="72"/>
      <c r="M161" s="72"/>
      <c r="N161" s="75" t="s">
        <v>177</v>
      </c>
      <c r="O161" s="76">
        <f>ROUND(O160*19%,0)</f>
        <v>13320756</v>
      </c>
    </row>
    <row r="162" spans="2:15">
      <c r="C162" s="72"/>
      <c r="D162" s="72"/>
      <c r="E162" s="72"/>
      <c r="F162" s="72"/>
      <c r="G162" s="72"/>
      <c r="H162" s="72"/>
      <c r="I162" s="72"/>
      <c r="J162" s="72"/>
      <c r="K162" s="72"/>
      <c r="L162" s="72"/>
      <c r="M162" s="72"/>
      <c r="N162" s="75" t="s">
        <v>178</v>
      </c>
      <c r="O162" s="76">
        <f>+O159+O160+O161</f>
        <v>784522428.60000002</v>
      </c>
    </row>
    <row r="163" spans="2:15" ht="13.8" thickBot="1">
      <c r="C163" s="72"/>
      <c r="D163" s="72"/>
      <c r="E163" s="72"/>
      <c r="F163" s="72"/>
      <c r="G163" s="72"/>
      <c r="H163" s="72"/>
      <c r="I163" s="72"/>
      <c r="J163" s="72"/>
      <c r="K163" s="72"/>
      <c r="L163" s="72"/>
      <c r="M163" s="72"/>
      <c r="N163" s="77" t="s">
        <v>842</v>
      </c>
      <c r="O163" s="78">
        <f>O162*22</f>
        <v>17259493429.200001</v>
      </c>
    </row>
    <row r="164" spans="2:15" ht="13.8" thickBot="1"/>
    <row r="165" spans="2:15" ht="13.95" customHeight="1">
      <c r="B165" s="259" t="s">
        <v>188</v>
      </c>
      <c r="C165" s="260"/>
      <c r="D165" s="260"/>
      <c r="E165" s="260"/>
      <c r="F165" s="260"/>
      <c r="G165" s="260"/>
      <c r="H165" s="260"/>
      <c r="I165" s="260"/>
      <c r="J165" s="260"/>
      <c r="K165" s="260"/>
      <c r="L165" s="260"/>
      <c r="M165" s="260"/>
      <c r="N165" s="260"/>
      <c r="O165" s="261"/>
    </row>
    <row r="166" spans="2:15" ht="13.95" customHeight="1">
      <c r="B166" s="262"/>
      <c r="C166" s="263"/>
      <c r="D166" s="263"/>
      <c r="E166" s="263"/>
      <c r="F166" s="263"/>
      <c r="G166" s="263"/>
      <c r="H166" s="263"/>
      <c r="I166" s="263"/>
      <c r="J166" s="263"/>
      <c r="K166" s="263"/>
      <c r="L166" s="263"/>
      <c r="M166" s="263"/>
      <c r="N166" s="263"/>
      <c r="O166" s="264"/>
    </row>
    <row r="167" spans="2:15" ht="13.95" customHeight="1">
      <c r="B167" s="262"/>
      <c r="C167" s="263"/>
      <c r="D167" s="263"/>
      <c r="E167" s="263"/>
      <c r="F167" s="263"/>
      <c r="G167" s="263"/>
      <c r="H167" s="263"/>
      <c r="I167" s="263"/>
      <c r="J167" s="263"/>
      <c r="K167" s="263"/>
      <c r="L167" s="263"/>
      <c r="M167" s="263"/>
      <c r="N167" s="263"/>
      <c r="O167" s="264"/>
    </row>
    <row r="168" spans="2:15" ht="13.95" customHeight="1">
      <c r="B168" s="262"/>
      <c r="C168" s="263"/>
      <c r="D168" s="263"/>
      <c r="E168" s="263"/>
      <c r="F168" s="263"/>
      <c r="G168" s="263"/>
      <c r="H168" s="263"/>
      <c r="I168" s="263"/>
      <c r="J168" s="263"/>
      <c r="K168" s="263"/>
      <c r="L168" s="263"/>
      <c r="M168" s="263"/>
      <c r="N168" s="263"/>
      <c r="O168" s="264"/>
    </row>
    <row r="169" spans="2:15" ht="13.95" customHeight="1">
      <c r="B169" s="262"/>
      <c r="C169" s="263"/>
      <c r="D169" s="263"/>
      <c r="E169" s="263"/>
      <c r="F169" s="263"/>
      <c r="G169" s="263"/>
      <c r="H169" s="263"/>
      <c r="I169" s="263"/>
      <c r="J169" s="263"/>
      <c r="K169" s="263"/>
      <c r="L169" s="263"/>
      <c r="M169" s="263"/>
      <c r="N169" s="263"/>
      <c r="O169" s="264"/>
    </row>
    <row r="170" spans="2:15" ht="13.95" customHeight="1">
      <c r="B170" s="262"/>
      <c r="C170" s="263"/>
      <c r="D170" s="263"/>
      <c r="E170" s="263"/>
      <c r="F170" s="263"/>
      <c r="G170" s="263"/>
      <c r="H170" s="263"/>
      <c r="I170" s="263"/>
      <c r="J170" s="263"/>
      <c r="K170" s="263"/>
      <c r="L170" s="263"/>
      <c r="M170" s="263"/>
      <c r="N170" s="263"/>
      <c r="O170" s="264"/>
    </row>
    <row r="171" spans="2:15" ht="13.95" customHeight="1">
      <c r="B171" s="262"/>
      <c r="C171" s="263"/>
      <c r="D171" s="263"/>
      <c r="E171" s="263"/>
      <c r="F171" s="263"/>
      <c r="G171" s="263"/>
      <c r="H171" s="263"/>
      <c r="I171" s="263"/>
      <c r="J171" s="263"/>
      <c r="K171" s="263"/>
      <c r="L171" s="263"/>
      <c r="M171" s="263"/>
      <c r="N171" s="263"/>
      <c r="O171" s="264"/>
    </row>
    <row r="172" spans="2:15" ht="13.95" customHeight="1">
      <c r="B172" s="262"/>
      <c r="C172" s="263"/>
      <c r="D172" s="263"/>
      <c r="E172" s="263"/>
      <c r="F172" s="263"/>
      <c r="G172" s="263"/>
      <c r="H172" s="263"/>
      <c r="I172" s="263"/>
      <c r="J172" s="263"/>
      <c r="K172" s="263"/>
      <c r="L172" s="263"/>
      <c r="M172" s="263"/>
      <c r="N172" s="263"/>
      <c r="O172" s="264"/>
    </row>
    <row r="173" spans="2:15" ht="14.4" customHeight="1" thickBot="1">
      <c r="B173" s="265"/>
      <c r="C173" s="266"/>
      <c r="D173" s="266"/>
      <c r="E173" s="266"/>
      <c r="F173" s="266"/>
      <c r="G173" s="266"/>
      <c r="H173" s="266"/>
      <c r="I173" s="266"/>
      <c r="J173" s="266"/>
      <c r="K173" s="266"/>
      <c r="L173" s="266"/>
      <c r="M173" s="266"/>
      <c r="N173" s="266"/>
      <c r="O173" s="267"/>
    </row>
    <row r="175" spans="2:15">
      <c r="O175" s="66"/>
    </row>
  </sheetData>
  <mergeCells count="10">
    <mergeCell ref="B165:O173"/>
    <mergeCell ref="M14:O14"/>
    <mergeCell ref="G14:L14"/>
    <mergeCell ref="G11:M11"/>
    <mergeCell ref="B1:O3"/>
    <mergeCell ref="C6:O6"/>
    <mergeCell ref="C4:D4"/>
    <mergeCell ref="G8:P8"/>
    <mergeCell ref="G9:M9"/>
    <mergeCell ref="G10:M10"/>
  </mergeCells>
  <conditionalFormatting sqref="C16:O16 D16:D158 F16:F158 C17:N158">
    <cfRule type="expression" dxfId="32" priority="9">
      <formula>ISERROR($F16)</formula>
    </cfRule>
  </conditionalFormatting>
  <conditionalFormatting sqref="N20:N158">
    <cfRule type="cellIs" dxfId="31" priority="2" operator="equal">
      <formula>0</formula>
    </cfRule>
  </conditionalFormatting>
  <conditionalFormatting sqref="O16:O163">
    <cfRule type="expression" dxfId="30" priority="1">
      <formula>ISERROR($F16)</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5"/>
  </sheetPr>
  <dimension ref="A1:AA202"/>
  <sheetViews>
    <sheetView showGridLines="0" topLeftCell="A12" zoomScaleNormal="100" workbookViewId="0">
      <pane xSplit="2" ySplit="4" topLeftCell="C16" activePane="bottomRight" state="frozen"/>
      <selection activeCell="A12" sqref="A12"/>
      <selection pane="topRight" activeCell="B12" sqref="B12"/>
      <selection pane="bottomLeft" activeCell="A16" sqref="A16"/>
      <selection pane="bottomRight" activeCell="E16" sqref="E16"/>
    </sheetView>
  </sheetViews>
  <sheetFormatPr baseColWidth="10" defaultColWidth="11.3984375" defaultRowHeight="13.2"/>
  <cols>
    <col min="1" max="1" width="16.69921875" style="97" customWidth="1"/>
    <col min="2" max="2" width="10.3984375" style="142" customWidth="1"/>
    <col min="3" max="3" width="49" style="143" bestFit="1" customWidth="1"/>
    <col min="4" max="7" width="18.19921875" style="143" bestFit="1" customWidth="1"/>
    <col min="8" max="8" width="18.19921875" style="143" customWidth="1"/>
    <col min="9" max="9" width="18.19921875" style="143" bestFit="1" customWidth="1"/>
    <col min="10" max="10" width="16.09765625" style="143" bestFit="1" customWidth="1"/>
    <col min="11" max="16" width="18.19921875" style="143" bestFit="1" customWidth="1"/>
    <col min="17" max="17" width="16.09765625" style="143" bestFit="1" customWidth="1"/>
    <col min="18" max="23" width="18.19921875" style="143" bestFit="1" customWidth="1"/>
    <col min="24" max="24" width="21.09765625" style="143" customWidth="1"/>
    <col min="25" max="25" width="22.59765625" style="143" customWidth="1"/>
    <col min="26" max="26" width="18" style="143" bestFit="1" customWidth="1"/>
    <col min="27" max="27" width="25" style="143" customWidth="1"/>
    <col min="28" max="16384" width="11.3984375" style="143"/>
  </cols>
  <sheetData>
    <row r="1" spans="1:27" hidden="1">
      <c r="C1" s="302" t="s">
        <v>85</v>
      </c>
      <c r="D1" s="303"/>
      <c r="E1" s="303"/>
      <c r="F1" s="303"/>
      <c r="G1" s="303"/>
      <c r="H1" s="303"/>
      <c r="I1" s="303"/>
      <c r="J1" s="303"/>
      <c r="K1" s="303"/>
      <c r="L1" s="303"/>
      <c r="M1" s="303"/>
      <c r="N1" s="303"/>
      <c r="O1" s="303"/>
      <c r="P1" s="303"/>
      <c r="Q1" s="303"/>
      <c r="R1" s="303"/>
      <c r="S1" s="303"/>
      <c r="T1" s="303"/>
      <c r="U1" s="303"/>
      <c r="V1" s="303"/>
      <c r="W1" s="303"/>
      <c r="X1" s="303"/>
      <c r="Y1" s="303"/>
    </row>
    <row r="2" spans="1:27" ht="15.75" hidden="1" customHeight="1">
      <c r="C2" s="304"/>
      <c r="D2" s="305"/>
      <c r="E2" s="305"/>
      <c r="F2" s="305"/>
      <c r="G2" s="305"/>
      <c r="H2" s="305"/>
      <c r="I2" s="305"/>
      <c r="J2" s="305"/>
      <c r="K2" s="305"/>
      <c r="L2" s="305"/>
      <c r="M2" s="305"/>
      <c r="N2" s="305"/>
      <c r="O2" s="305"/>
      <c r="P2" s="305"/>
      <c r="Q2" s="305"/>
      <c r="R2" s="305"/>
      <c r="S2" s="305"/>
      <c r="T2" s="305"/>
      <c r="U2" s="305"/>
      <c r="V2" s="305"/>
      <c r="W2" s="305"/>
      <c r="X2" s="305"/>
      <c r="Y2" s="305"/>
    </row>
    <row r="3" spans="1:27" ht="15.75" hidden="1" customHeight="1">
      <c r="C3" s="306"/>
      <c r="D3" s="307"/>
      <c r="E3" s="307"/>
      <c r="F3" s="307"/>
      <c r="G3" s="307"/>
      <c r="H3" s="307"/>
      <c r="I3" s="307"/>
      <c r="J3" s="307"/>
      <c r="K3" s="307"/>
      <c r="L3" s="307"/>
      <c r="M3" s="307"/>
      <c r="N3" s="307"/>
      <c r="O3" s="307"/>
      <c r="P3" s="307"/>
      <c r="Q3" s="307"/>
      <c r="R3" s="307"/>
      <c r="S3" s="307"/>
      <c r="T3" s="307"/>
      <c r="U3" s="307"/>
      <c r="V3" s="307"/>
      <c r="W3" s="307"/>
      <c r="X3" s="307"/>
      <c r="Y3" s="307"/>
    </row>
    <row r="4" spans="1:27" ht="13.8" hidden="1" thickBot="1">
      <c r="C4" s="144" t="s">
        <v>86</v>
      </c>
      <c r="D4" s="308">
        <v>45726</v>
      </c>
      <c r="E4" s="309"/>
      <c r="F4" s="145"/>
      <c r="G4" s="145"/>
      <c r="H4" s="145"/>
    </row>
    <row r="5" spans="1:27" hidden="1"/>
    <row r="6" spans="1:27" ht="13.8" hidden="1" thickBot="1">
      <c r="C6" s="146" t="s">
        <v>87</v>
      </c>
      <c r="D6" s="310" t="s">
        <v>179</v>
      </c>
      <c r="E6" s="311"/>
      <c r="F6" s="311"/>
      <c r="G6" s="311"/>
      <c r="H6" s="311"/>
      <c r="I6" s="311"/>
      <c r="J6" s="311"/>
      <c r="K6" s="311"/>
      <c r="L6" s="311"/>
      <c r="M6" s="311"/>
      <c r="N6" s="311"/>
      <c r="O6" s="311"/>
      <c r="P6" s="311"/>
      <c r="Q6" s="311"/>
      <c r="R6" s="311"/>
      <c r="S6" s="311"/>
      <c r="T6" s="311"/>
      <c r="U6" s="311"/>
      <c r="V6" s="311"/>
      <c r="W6" s="311"/>
      <c r="X6" s="311"/>
      <c r="Y6" s="311"/>
    </row>
    <row r="7" spans="1:27" hidden="1"/>
    <row r="8" spans="1:27" hidden="1">
      <c r="I8" s="312" t="s">
        <v>88</v>
      </c>
      <c r="J8" s="312"/>
      <c r="K8" s="312"/>
      <c r="L8" s="312"/>
      <c r="M8" s="312"/>
      <c r="N8" s="312"/>
      <c r="O8" s="312"/>
      <c r="P8" s="312"/>
      <c r="Q8" s="312"/>
      <c r="R8" s="312"/>
      <c r="S8" s="312"/>
      <c r="T8" s="312"/>
      <c r="U8" s="312"/>
      <c r="V8" s="312"/>
      <c r="W8" s="312"/>
      <c r="X8" s="312"/>
      <c r="Y8" s="312"/>
      <c r="Z8" s="312"/>
    </row>
    <row r="9" spans="1:27" hidden="1">
      <c r="I9" s="313" t="s">
        <v>89</v>
      </c>
      <c r="J9" s="314"/>
      <c r="K9" s="314"/>
      <c r="L9" s="314"/>
      <c r="M9" s="314"/>
      <c r="N9" s="314"/>
      <c r="O9" s="314"/>
      <c r="P9" s="314"/>
      <c r="Q9" s="314"/>
      <c r="R9" s="314"/>
      <c r="S9" s="314"/>
      <c r="T9" s="314"/>
      <c r="U9" s="314"/>
      <c r="V9" s="314"/>
      <c r="W9" s="314"/>
      <c r="X9" s="147" t="s">
        <v>90</v>
      </c>
      <c r="Y9" s="148"/>
      <c r="Z9" s="148"/>
    </row>
    <row r="10" spans="1:27" hidden="1">
      <c r="I10" s="315" t="s">
        <v>180</v>
      </c>
      <c r="J10" s="316"/>
      <c r="K10" s="316"/>
      <c r="L10" s="316"/>
      <c r="M10" s="316"/>
      <c r="N10" s="316"/>
      <c r="O10" s="316"/>
      <c r="P10" s="316"/>
      <c r="Q10" s="316"/>
      <c r="R10" s="316"/>
      <c r="S10" s="316"/>
      <c r="T10" s="316"/>
      <c r="U10" s="316"/>
      <c r="V10" s="316"/>
      <c r="W10" s="316"/>
      <c r="X10" s="149">
        <v>2</v>
      </c>
      <c r="Y10" s="150"/>
      <c r="Z10" s="150"/>
    </row>
    <row r="11" spans="1:27" ht="13.8" hidden="1" thickBot="1">
      <c r="I11" s="291" t="s">
        <v>91</v>
      </c>
      <c r="J11" s="292"/>
      <c r="K11" s="292"/>
      <c r="L11" s="292"/>
      <c r="M11" s="292"/>
      <c r="N11" s="292"/>
      <c r="O11" s="292"/>
      <c r="P11" s="292"/>
      <c r="Q11" s="292"/>
      <c r="R11" s="292"/>
      <c r="S11" s="292"/>
      <c r="T11" s="292"/>
      <c r="U11" s="292"/>
      <c r="V11" s="292"/>
      <c r="W11" s="292"/>
      <c r="X11" s="151">
        <v>0</v>
      </c>
      <c r="Y11" s="150"/>
      <c r="Z11" s="150"/>
    </row>
    <row r="12" spans="1:27">
      <c r="D12" s="152" t="s">
        <v>194</v>
      </c>
      <c r="E12" s="152"/>
      <c r="F12" s="152" t="s">
        <v>195</v>
      </c>
    </row>
    <row r="13" spans="1:27" ht="27" thickBot="1">
      <c r="D13" s="97" t="s">
        <v>192</v>
      </c>
      <c r="E13" s="97" t="s">
        <v>196</v>
      </c>
      <c r="F13" s="97" t="s">
        <v>191</v>
      </c>
      <c r="G13" s="97" t="s">
        <v>196</v>
      </c>
      <c r="H13" s="97"/>
    </row>
    <row r="14" spans="1:27" ht="28.5" customHeight="1">
      <c r="C14" s="143" t="s">
        <v>190</v>
      </c>
      <c r="D14" s="153">
        <v>45358</v>
      </c>
      <c r="E14" s="154">
        <f>SUM(VarNal!W11:W19,VarNal!X8:X14)</f>
        <v>6.3400000000000007</v>
      </c>
      <c r="F14" s="153">
        <v>45569</v>
      </c>
      <c r="G14" s="155">
        <f>SUM(VarNal!W18:W19,VarNal!X8:X14)</f>
        <v>4.6899999999999995</v>
      </c>
      <c r="H14" s="155"/>
      <c r="I14" s="293" t="s">
        <v>827</v>
      </c>
      <c r="J14" s="294"/>
      <c r="K14" s="294"/>
      <c r="L14" s="294"/>
      <c r="M14" s="294"/>
      <c r="N14" s="294"/>
      <c r="O14" s="295"/>
      <c r="P14" s="299" t="s">
        <v>825</v>
      </c>
      <c r="Q14" s="300"/>
      <c r="R14" s="300"/>
      <c r="S14" s="300"/>
      <c r="T14" s="300"/>
      <c r="U14" s="300"/>
      <c r="V14" s="301"/>
      <c r="W14" s="296" t="s">
        <v>93</v>
      </c>
      <c r="X14" s="297"/>
      <c r="Y14" s="298"/>
    </row>
    <row r="15" spans="1:27" ht="56.25" customHeight="1">
      <c r="A15" s="156" t="s">
        <v>222</v>
      </c>
      <c r="B15" s="142" t="s">
        <v>199</v>
      </c>
      <c r="C15" s="170" t="s">
        <v>198</v>
      </c>
      <c r="D15" s="157" t="s">
        <v>172</v>
      </c>
      <c r="E15" s="103" t="s">
        <v>157</v>
      </c>
      <c r="F15" s="158" t="s">
        <v>173</v>
      </c>
      <c r="G15" s="104" t="s">
        <v>157</v>
      </c>
      <c r="H15" s="166" t="s">
        <v>815</v>
      </c>
      <c r="I15" s="171" t="s">
        <v>816</v>
      </c>
      <c r="J15" s="171" t="s">
        <v>818</v>
      </c>
      <c r="K15" s="171" t="s">
        <v>817</v>
      </c>
      <c r="L15" s="171" t="s">
        <v>820</v>
      </c>
      <c r="M15" s="171" t="s">
        <v>819</v>
      </c>
      <c r="N15" s="171" t="s">
        <v>824</v>
      </c>
      <c r="O15" s="171" t="s">
        <v>826</v>
      </c>
      <c r="P15" s="158" t="s">
        <v>816</v>
      </c>
      <c r="Q15" s="195" t="s">
        <v>818</v>
      </c>
      <c r="R15" s="158" t="s">
        <v>817</v>
      </c>
      <c r="S15" s="158" t="s">
        <v>820</v>
      </c>
      <c r="T15" s="158" t="s">
        <v>819</v>
      </c>
      <c r="U15" s="196" t="s">
        <v>840</v>
      </c>
      <c r="V15" s="195" t="s">
        <v>826</v>
      </c>
      <c r="W15" s="159" t="s">
        <v>174</v>
      </c>
      <c r="X15" s="159" t="s">
        <v>97</v>
      </c>
      <c r="Y15" s="159" t="s">
        <v>96</v>
      </c>
    </row>
    <row r="16" spans="1:27" ht="13.8">
      <c r="A16" s="160" t="str">
        <f>items!H2</f>
        <v>Antiguo</v>
      </c>
      <c r="B16" s="142" t="str">
        <f>items!E2</f>
        <v>SGA 1</v>
      </c>
      <c r="C16" s="105" t="str">
        <f>VLOOKUP(B16,items!$E$2:$G$156,3,FALSE)</f>
        <v>Operario de aseo y cafetería</v>
      </c>
      <c r="D16" s="64">
        <f>VLOOKUP(B16,INSUMOS!$A$16:$F$160,3,FALSE)</f>
        <v>2200293</v>
      </c>
      <c r="E16" s="64">
        <f>ROUND(D16*(1+$E$14/100),0)</f>
        <v>2339792</v>
      </c>
      <c r="F16" s="64">
        <f>VLOOKUP(B16,INSUMOS!$A$16:$F$160,5,FALSE)</f>
        <v>2200293</v>
      </c>
      <c r="G16" s="64">
        <f>ROUND(F16*(1+$G$14/100),0)</f>
        <v>2303487</v>
      </c>
      <c r="H16" s="64">
        <f>'Catalogo Z21 AMP CCE'!AI16</f>
        <v>2701140.9862753623</v>
      </c>
      <c r="I16" s="64">
        <f>AVERAGE(E16,G16)</f>
        <v>2321639.5</v>
      </c>
      <c r="J16" s="64">
        <f>GEOMEAN(E16,G16)</f>
        <v>2321568.5332774478</v>
      </c>
      <c r="K16" s="64">
        <f>HARMEAN(E16,G16)</f>
        <v>2321497.5687241713</v>
      </c>
      <c r="L16" s="64">
        <f>MEDIAN(E16,G16)</f>
        <v>2321639.5</v>
      </c>
      <c r="M16" s="64">
        <f>MIN(E16,G16)</f>
        <v>2303487</v>
      </c>
      <c r="N16" s="64" t="str">
        <f>IF(AND(F16&gt;=K16,L16&lt;=L16),F16,"")</f>
        <v/>
      </c>
      <c r="O16" s="64">
        <f>K16</f>
        <v>2321497.5687241713</v>
      </c>
      <c r="P16" s="64">
        <f>AVERAGE(E16,G16,H16)</f>
        <v>2448139.9954251205</v>
      </c>
      <c r="Q16" s="64">
        <f>GEOMEAN(E16,G16,H16)</f>
        <v>2441762.52095195</v>
      </c>
      <c r="R16" s="64">
        <f>HARMEAN(E16,G16,H16)</f>
        <v>2435605.0812596404</v>
      </c>
      <c r="S16" s="64">
        <f>MEDIAN(E16,G16,H16)</f>
        <v>2339792</v>
      </c>
      <c r="T16" s="64">
        <f>MIN(E16,G16,H16)</f>
        <v>2303487</v>
      </c>
      <c r="U16" s="64">
        <f>H16</f>
        <v>2701140.9862753623</v>
      </c>
      <c r="V16" s="67">
        <f>Q16</f>
        <v>2441762.52095195</v>
      </c>
      <c r="W16" s="64">
        <f>V16</f>
        <v>2441762.52095195</v>
      </c>
      <c r="X16" s="178">
        <f>items!J2</f>
        <v>138</v>
      </c>
      <c r="Y16" s="65">
        <f>ROUND(W16*X16,0)</f>
        <v>336963228</v>
      </c>
      <c r="Z16" s="199">
        <f>U16</f>
        <v>2701140.9862753623</v>
      </c>
      <c r="AA16" s="199">
        <f>Z16*X16</f>
        <v>372757456.10600001</v>
      </c>
    </row>
    <row r="17" spans="1:27" ht="13.8">
      <c r="A17" s="160" t="str">
        <f>items!H3</f>
        <v>Antiguo</v>
      </c>
      <c r="B17" s="142" t="str">
        <f>items!E3</f>
        <v>SGA 2</v>
      </c>
      <c r="C17" s="105" t="str">
        <f>VLOOKUP(B17,items!$E$2:$G$156,3,FALSE)</f>
        <v>Operario de mantenimiento</v>
      </c>
      <c r="D17" s="64">
        <f>VLOOKUP(B17,INSUMOS!$A$16:$F$160,3,FALSE)</f>
        <v>2200293</v>
      </c>
      <c r="E17" s="64">
        <f t="shared" ref="E17:E80" si="0">ROUND(D17*(1+$E$14/100),0)</f>
        <v>2339792</v>
      </c>
      <c r="F17" s="64">
        <f>VLOOKUP(B17,INSUMOS!$A$16:$F$160,5,FALSE)</f>
        <v>2200293</v>
      </c>
      <c r="G17" s="64">
        <f t="shared" ref="G17:G80" si="1">ROUND(F17*(1+$G$14/100),0)</f>
        <v>2303487</v>
      </c>
      <c r="H17" s="64">
        <f>'Catalogo Z21 AMP CCE'!AI17</f>
        <v>2749207.0579251456</v>
      </c>
      <c r="I17" s="64">
        <f t="shared" ref="I17:I80" si="2">AVERAGE(E17,G17)</f>
        <v>2321639.5</v>
      </c>
      <c r="J17" s="64">
        <f t="shared" ref="J17:J80" si="3">GEOMEAN(E17,G17)</f>
        <v>2321568.5332774478</v>
      </c>
      <c r="K17" s="64">
        <f t="shared" ref="K17:K80" si="4">HARMEAN(E17,G17)</f>
        <v>2321497.5687241713</v>
      </c>
      <c r="L17" s="64">
        <f t="shared" ref="L17:L80" si="5">MEDIAN(E17,G17)</f>
        <v>2321639.5</v>
      </c>
      <c r="M17" s="64">
        <f t="shared" ref="M17:M80" si="6">MIN(E17,G17)</f>
        <v>2303487</v>
      </c>
      <c r="N17" s="64"/>
      <c r="O17" s="64">
        <f t="shared" ref="O17:O33" si="7">K17</f>
        <v>2321497.5687241713</v>
      </c>
      <c r="P17" s="64">
        <f t="shared" ref="P17:P34" si="8">AVERAGE(E17,G17,H17)</f>
        <v>2464162.0193083822</v>
      </c>
      <c r="Q17" s="64">
        <f t="shared" ref="Q17:Q34" si="9">GEOMEAN(E17,G17,H17)</f>
        <v>2456160.9510423341</v>
      </c>
      <c r="R17" s="64">
        <f t="shared" ref="R17:R34" si="10">HARMEAN(E17,G17,H17)</f>
        <v>2448471.7059460739</v>
      </c>
      <c r="S17" s="64">
        <f t="shared" ref="S17:S34" si="11">MEDIAN(E17,G17,H17)</f>
        <v>2339792</v>
      </c>
      <c r="T17" s="64">
        <f t="shared" ref="T17:T34" si="12">MIN(E17,G17,H17)</f>
        <v>2303487</v>
      </c>
      <c r="U17" s="64">
        <f t="shared" ref="U17:U80" si="13">H17</f>
        <v>2749207.0579251456</v>
      </c>
      <c r="V17" s="67">
        <f t="shared" ref="V17:V33" si="14">Q17</f>
        <v>2456160.9510423341</v>
      </c>
      <c r="W17" s="64">
        <f t="shared" ref="W17:W34" si="15">V17</f>
        <v>2456160.9510423341</v>
      </c>
      <c r="X17" s="178">
        <f>items!J3</f>
        <v>44</v>
      </c>
      <c r="Y17" s="65">
        <f t="shared" ref="Y17:Y80" si="16">ROUND(W17*X17,0)</f>
        <v>108071082</v>
      </c>
      <c r="Z17" s="199">
        <f t="shared" ref="Z17:Z34" si="17">U17</f>
        <v>2749207.0579251456</v>
      </c>
      <c r="AA17" s="199">
        <f t="shared" ref="AA17:AA34" si="18">Z17*X17</f>
        <v>120965110.54870641</v>
      </c>
    </row>
    <row r="18" spans="1:27" ht="13.8">
      <c r="A18" s="160" t="str">
        <f>items!H4</f>
        <v>Antiguo</v>
      </c>
      <c r="B18" s="142" t="str">
        <f>items!E4</f>
        <v>SGA 3</v>
      </c>
      <c r="C18" s="105" t="str">
        <f>VLOOKUP(B18,items!$E$2:$G$156,3,FALSE)</f>
        <v>Jardinero</v>
      </c>
      <c r="D18" s="64">
        <f>VLOOKUP(B18,INSUMOS!$A$16:$F$160,3,FALSE)</f>
        <v>2200293</v>
      </c>
      <c r="E18" s="64">
        <f t="shared" si="0"/>
        <v>2339792</v>
      </c>
      <c r="F18" s="64">
        <f>VLOOKUP(B18,INSUMOS!$A$16:$F$160,5,FALSE)</f>
        <v>2200293</v>
      </c>
      <c r="G18" s="64">
        <f t="shared" si="1"/>
        <v>2303487</v>
      </c>
      <c r="H18" s="64">
        <f>'Catalogo Z21 AMP CCE'!AI20</f>
        <v>2759083.3992059696</v>
      </c>
      <c r="I18" s="64">
        <f t="shared" si="2"/>
        <v>2321639.5</v>
      </c>
      <c r="J18" s="64">
        <f t="shared" si="3"/>
        <v>2321568.5332774478</v>
      </c>
      <c r="K18" s="64">
        <f t="shared" si="4"/>
        <v>2321497.5687241713</v>
      </c>
      <c r="L18" s="64">
        <f t="shared" si="5"/>
        <v>2321639.5</v>
      </c>
      <c r="M18" s="64">
        <f t="shared" si="6"/>
        <v>2303487</v>
      </c>
      <c r="N18" s="64"/>
      <c r="O18" s="64">
        <f t="shared" si="7"/>
        <v>2321497.5687241713</v>
      </c>
      <c r="P18" s="64">
        <f t="shared" si="8"/>
        <v>2467454.1330686565</v>
      </c>
      <c r="Q18" s="64">
        <f t="shared" si="9"/>
        <v>2459098.6336597907</v>
      </c>
      <c r="R18" s="64">
        <f t="shared" si="10"/>
        <v>2451076.3866427173</v>
      </c>
      <c r="S18" s="64">
        <f t="shared" si="11"/>
        <v>2339792</v>
      </c>
      <c r="T18" s="64">
        <f t="shared" si="12"/>
        <v>2303487</v>
      </c>
      <c r="U18" s="64">
        <f t="shared" si="13"/>
        <v>2759083.3992059696</v>
      </c>
      <c r="V18" s="67">
        <f t="shared" si="14"/>
        <v>2459098.6336597907</v>
      </c>
      <c r="W18" s="64">
        <f t="shared" si="15"/>
        <v>2459098.6336597907</v>
      </c>
      <c r="X18" s="178">
        <f>items!J4</f>
        <v>5</v>
      </c>
      <c r="Y18" s="65">
        <f t="shared" si="16"/>
        <v>12295493</v>
      </c>
      <c r="Z18" s="199">
        <f t="shared" si="17"/>
        <v>2759083.3992059696</v>
      </c>
      <c r="AA18" s="199">
        <f t="shared" si="18"/>
        <v>13795416.996029848</v>
      </c>
    </row>
    <row r="19" spans="1:27" ht="13.8">
      <c r="A19" s="160" t="str">
        <f>items!H5</f>
        <v>Antiguo</v>
      </c>
      <c r="B19" s="142" t="str">
        <f>items!E5</f>
        <v>SGA 4</v>
      </c>
      <c r="C19" s="105" t="str">
        <f>VLOOKUP(B19,items!$E$2:$G$156,3,FALSE)</f>
        <v>Coordinador de tiempo completo</v>
      </c>
      <c r="D19" s="64">
        <f>VLOOKUP(B19,INSUMOS!$A$16:$F$160,3,FALSE)</f>
        <v>2200293</v>
      </c>
      <c r="E19" s="64">
        <f t="shared" si="0"/>
        <v>2339792</v>
      </c>
      <c r="F19" s="64">
        <f>VLOOKUP(B19,INSUMOS!$A$16:$F$160,5,FALSE)</f>
        <v>2200293</v>
      </c>
      <c r="G19" s="64">
        <f t="shared" si="1"/>
        <v>2303487</v>
      </c>
      <c r="H19" s="64">
        <f>'Catalogo Z21 AMP CCE'!AI19</f>
        <v>2806206.6676257974</v>
      </c>
      <c r="I19" s="64">
        <f t="shared" si="2"/>
        <v>2321639.5</v>
      </c>
      <c r="J19" s="64">
        <f t="shared" si="3"/>
        <v>2321568.5332774478</v>
      </c>
      <c r="K19" s="64">
        <f t="shared" si="4"/>
        <v>2321497.5687241713</v>
      </c>
      <c r="L19" s="64">
        <f t="shared" si="5"/>
        <v>2321639.5</v>
      </c>
      <c r="M19" s="64">
        <f t="shared" si="6"/>
        <v>2303487</v>
      </c>
      <c r="N19" s="64"/>
      <c r="O19" s="64">
        <f t="shared" si="7"/>
        <v>2321497.5687241713</v>
      </c>
      <c r="P19" s="64">
        <f t="shared" si="8"/>
        <v>2483161.8892085995</v>
      </c>
      <c r="Q19" s="64">
        <f t="shared" si="9"/>
        <v>2473019.5892981212</v>
      </c>
      <c r="R19" s="64">
        <f t="shared" si="10"/>
        <v>2463325.6038833172</v>
      </c>
      <c r="S19" s="64">
        <f t="shared" si="11"/>
        <v>2339792</v>
      </c>
      <c r="T19" s="64">
        <f t="shared" si="12"/>
        <v>2303487</v>
      </c>
      <c r="U19" s="64">
        <f t="shared" si="13"/>
        <v>2806206.6676257974</v>
      </c>
      <c r="V19" s="67">
        <f t="shared" si="14"/>
        <v>2473019.5892981212</v>
      </c>
      <c r="W19" s="64">
        <f t="shared" si="15"/>
        <v>2473019.5892981212</v>
      </c>
      <c r="X19" s="178">
        <f>items!J5</f>
        <v>5</v>
      </c>
      <c r="Y19" s="65">
        <f t="shared" si="16"/>
        <v>12365098</v>
      </c>
      <c r="Z19" s="199">
        <f t="shared" si="17"/>
        <v>2806206.6676257974</v>
      </c>
      <c r="AA19" s="199">
        <f t="shared" si="18"/>
        <v>14031033.338128988</v>
      </c>
    </row>
    <row r="20" spans="1:27" ht="13.8">
      <c r="A20" s="160" t="str">
        <f>items!H6</f>
        <v>Antiguo</v>
      </c>
      <c r="B20" s="142" t="str">
        <f>items!E6</f>
        <v>SGA 5</v>
      </c>
      <c r="C20" s="105" t="str">
        <f>VLOOKUP(B20,items!$E$2:$G$156,3,FALSE)</f>
        <v>Jardineria mt2</v>
      </c>
      <c r="D20" s="64">
        <f>VLOOKUP(B20,INSUMOS!$A$16:$F$160,3,FALSE)</f>
        <v>509</v>
      </c>
      <c r="E20" s="64">
        <f t="shared" si="0"/>
        <v>541</v>
      </c>
      <c r="F20" s="64">
        <f>VLOOKUP(B20,INSUMOS!$A$16:$F$160,5,FALSE)</f>
        <v>175</v>
      </c>
      <c r="G20" s="64">
        <f t="shared" si="1"/>
        <v>183</v>
      </c>
      <c r="H20" s="64">
        <f>'Catalogo Z21 AMP CCE'!AI8</f>
        <v>1008.6841173280701</v>
      </c>
      <c r="I20" s="64">
        <f t="shared" si="2"/>
        <v>362</v>
      </c>
      <c r="J20" s="64">
        <f t="shared" si="3"/>
        <v>314.64742172787624</v>
      </c>
      <c r="K20" s="64">
        <f t="shared" si="4"/>
        <v>273.48895027624309</v>
      </c>
      <c r="L20" s="64">
        <f t="shared" si="5"/>
        <v>362</v>
      </c>
      <c r="M20" s="64">
        <f t="shared" si="6"/>
        <v>183</v>
      </c>
      <c r="N20" s="64"/>
      <c r="O20" s="64">
        <f t="shared" si="7"/>
        <v>273.48895027624309</v>
      </c>
      <c r="P20" s="64">
        <f t="shared" si="8"/>
        <v>577.56137244268996</v>
      </c>
      <c r="Q20" s="64">
        <f t="shared" si="9"/>
        <v>463.94643912669176</v>
      </c>
      <c r="R20" s="64">
        <f t="shared" si="10"/>
        <v>361.25860951456264</v>
      </c>
      <c r="S20" s="64">
        <f t="shared" si="11"/>
        <v>541</v>
      </c>
      <c r="T20" s="64">
        <f t="shared" si="12"/>
        <v>183</v>
      </c>
      <c r="U20" s="64">
        <f t="shared" si="13"/>
        <v>1008.6841173280701</v>
      </c>
      <c r="V20" s="67">
        <f t="shared" si="14"/>
        <v>463.94643912669176</v>
      </c>
      <c r="W20" s="64">
        <f t="shared" si="15"/>
        <v>463.94643912669176</v>
      </c>
      <c r="X20" s="178">
        <f>items!J6</f>
        <v>25863</v>
      </c>
      <c r="Y20" s="65">
        <f t="shared" si="16"/>
        <v>11999047</v>
      </c>
      <c r="Z20" s="199">
        <f t="shared" si="17"/>
        <v>1008.6841173280701</v>
      </c>
      <c r="AA20" s="199">
        <f t="shared" si="18"/>
        <v>26087597.326455876</v>
      </c>
    </row>
    <row r="21" spans="1:27" ht="13.8">
      <c r="A21" s="160" t="str">
        <f>items!H7</f>
        <v>Antiguo</v>
      </c>
      <c r="B21" s="142" t="str">
        <f>items!E7</f>
        <v>SGA 6</v>
      </c>
      <c r="C21" s="105" t="str">
        <f>VLOOKUP(B21,items!$E$2:$G$156,3,FALSE)</f>
        <v>Jabón para loza 1 (Compra)</v>
      </c>
      <c r="D21" s="64">
        <f>VLOOKUP(B21,INSUMOS!$A$16:$F$160,3,FALSE)</f>
        <v>12111</v>
      </c>
      <c r="E21" s="64">
        <f t="shared" si="0"/>
        <v>12879</v>
      </c>
      <c r="F21" s="64">
        <f>VLOOKUP(B21,INSUMOS!$A$16:$F$160,5,FALSE)</f>
        <v>15986</v>
      </c>
      <c r="G21" s="64">
        <f t="shared" si="1"/>
        <v>16736</v>
      </c>
      <c r="H21" s="64">
        <f>VLOOKUP(C21,'Catalogo Z21 AMP CCE'!$B$110:$AI$526,34,FALSE)</f>
        <v>17660.98729076995</v>
      </c>
      <c r="I21" s="64">
        <f t="shared" si="2"/>
        <v>14807.5</v>
      </c>
      <c r="J21" s="64">
        <f t="shared" si="3"/>
        <v>14681.380861485748</v>
      </c>
      <c r="K21" s="64">
        <f t="shared" si="4"/>
        <v>14556.335910855985</v>
      </c>
      <c r="L21" s="64">
        <f t="shared" si="5"/>
        <v>14807.5</v>
      </c>
      <c r="M21" s="64">
        <f t="shared" si="6"/>
        <v>12879</v>
      </c>
      <c r="N21" s="64"/>
      <c r="O21" s="64">
        <f t="shared" si="7"/>
        <v>14556.335910855985</v>
      </c>
      <c r="P21" s="64">
        <f t="shared" si="8"/>
        <v>15758.662430256649</v>
      </c>
      <c r="Q21" s="64">
        <f t="shared" si="9"/>
        <v>15614.075060798021</v>
      </c>
      <c r="R21" s="64">
        <f t="shared" si="10"/>
        <v>15462.388018996657</v>
      </c>
      <c r="S21" s="64">
        <f t="shared" si="11"/>
        <v>16736</v>
      </c>
      <c r="T21" s="64">
        <f t="shared" si="12"/>
        <v>12879</v>
      </c>
      <c r="U21" s="64">
        <f t="shared" si="13"/>
        <v>17660.98729076995</v>
      </c>
      <c r="V21" s="67">
        <f t="shared" si="14"/>
        <v>15614.075060798021</v>
      </c>
      <c r="W21" s="64">
        <f t="shared" si="15"/>
        <v>15614.075060798021</v>
      </c>
      <c r="X21" s="178">
        <f>items!J7</f>
        <v>30</v>
      </c>
      <c r="Y21" s="65">
        <f t="shared" si="16"/>
        <v>468422</v>
      </c>
      <c r="Z21" s="199">
        <f t="shared" si="17"/>
        <v>17660.98729076995</v>
      </c>
      <c r="AA21" s="199">
        <f t="shared" si="18"/>
        <v>529829.61872309854</v>
      </c>
    </row>
    <row r="22" spans="1:27" ht="13.8">
      <c r="A22" s="160" t="str">
        <f>items!H8</f>
        <v>Antiguo</v>
      </c>
      <c r="B22" s="142" t="str">
        <f>items!E8</f>
        <v>SGA 7</v>
      </c>
      <c r="C22" s="105" t="str">
        <f>VLOOKUP(B22,items!$E$2:$G$156,3,FALSE)</f>
        <v>Jabón para loza 3 (Compra)</v>
      </c>
      <c r="D22" s="64">
        <f>VLOOKUP(B22,INSUMOS!$A$16:$F$160,3,FALSE)</f>
        <v>6446</v>
      </c>
      <c r="E22" s="64">
        <f t="shared" si="0"/>
        <v>6855</v>
      </c>
      <c r="F22" s="64">
        <f>VLOOKUP(B22,INSUMOS!$A$16:$F$160,5,FALSE)</f>
        <v>9941</v>
      </c>
      <c r="G22" s="64">
        <f t="shared" si="1"/>
        <v>10407</v>
      </c>
      <c r="H22" s="64">
        <f>VLOOKUP(C22,'Catalogo Z21 AMP CCE'!$B$110:$AI$526,34,FALSE)</f>
        <v>10901.705567418534</v>
      </c>
      <c r="I22" s="64">
        <f t="shared" si="2"/>
        <v>8631</v>
      </c>
      <c r="J22" s="64">
        <f t="shared" si="3"/>
        <v>8446.300077548749</v>
      </c>
      <c r="K22" s="64">
        <f t="shared" si="4"/>
        <v>8265.5526590198115</v>
      </c>
      <c r="L22" s="64">
        <f t="shared" si="5"/>
        <v>8631</v>
      </c>
      <c r="M22" s="64">
        <f t="shared" si="6"/>
        <v>6855</v>
      </c>
      <c r="N22" s="64"/>
      <c r="O22" s="64">
        <f t="shared" si="7"/>
        <v>8265.5526590198115</v>
      </c>
      <c r="P22" s="64">
        <f t="shared" si="8"/>
        <v>9387.901855806178</v>
      </c>
      <c r="Q22" s="64">
        <f t="shared" si="9"/>
        <v>9196.2158021109171</v>
      </c>
      <c r="R22" s="64">
        <f t="shared" si="10"/>
        <v>8990.1955443210154</v>
      </c>
      <c r="S22" s="64">
        <f t="shared" si="11"/>
        <v>10407</v>
      </c>
      <c r="T22" s="64">
        <f t="shared" si="12"/>
        <v>6855</v>
      </c>
      <c r="U22" s="64">
        <f t="shared" si="13"/>
        <v>10901.705567418534</v>
      </c>
      <c r="V22" s="67">
        <f t="shared" si="14"/>
        <v>9196.2158021109171</v>
      </c>
      <c r="W22" s="64">
        <f t="shared" si="15"/>
        <v>9196.2158021109171</v>
      </c>
      <c r="X22" s="178">
        <f>items!J8</f>
        <v>6</v>
      </c>
      <c r="Y22" s="65">
        <f t="shared" si="16"/>
        <v>55177</v>
      </c>
      <c r="Z22" s="199">
        <f t="shared" si="17"/>
        <v>10901.705567418534</v>
      </c>
      <c r="AA22" s="199">
        <f t="shared" si="18"/>
        <v>65410.233404511207</v>
      </c>
    </row>
    <row r="23" spans="1:27" ht="13.8">
      <c r="A23" s="160" t="str">
        <f>items!H9</f>
        <v>Antiguo</v>
      </c>
      <c r="B23" s="142" t="str">
        <f>items!E9</f>
        <v>SGA 8</v>
      </c>
      <c r="C23" s="105" t="str">
        <f>VLOOKUP(B23,items!$E$2:$G$156,3,FALSE)</f>
        <v>Jabón en barra azul (Compra)</v>
      </c>
      <c r="D23" s="64">
        <f>VLOOKUP(B23,INSUMOS!$A$16:$F$160,3,FALSE)</f>
        <v>2626</v>
      </c>
      <c r="E23" s="64">
        <f t="shared" si="0"/>
        <v>2792</v>
      </c>
      <c r="F23" s="64">
        <f>VLOOKUP(B23,INSUMOS!$A$16:$F$160,5,FALSE)</f>
        <v>3921</v>
      </c>
      <c r="G23" s="64">
        <f t="shared" si="1"/>
        <v>4105</v>
      </c>
      <c r="H23" s="64">
        <f>VLOOKUP(C23,'Catalogo Z21 AMP CCE'!$B$110:$AI$526,34,FALSE)</f>
        <v>3582.8653072212369</v>
      </c>
      <c r="I23" s="64">
        <f t="shared" si="2"/>
        <v>3448.5</v>
      </c>
      <c r="J23" s="64">
        <f t="shared" si="3"/>
        <v>3385.4335025222399</v>
      </c>
      <c r="K23" s="64">
        <f t="shared" si="4"/>
        <v>3323.5203711758732</v>
      </c>
      <c r="L23" s="64">
        <f t="shared" si="5"/>
        <v>3448.5</v>
      </c>
      <c r="M23" s="64">
        <f t="shared" si="6"/>
        <v>2792</v>
      </c>
      <c r="N23" s="64"/>
      <c r="O23" s="64">
        <f t="shared" si="7"/>
        <v>3323.5203711758732</v>
      </c>
      <c r="P23" s="64">
        <f t="shared" si="8"/>
        <v>3493.2884357404123</v>
      </c>
      <c r="Q23" s="64">
        <f t="shared" si="9"/>
        <v>3450.0046921314538</v>
      </c>
      <c r="R23" s="64">
        <f t="shared" si="10"/>
        <v>3405.6938437422045</v>
      </c>
      <c r="S23" s="64">
        <f t="shared" si="11"/>
        <v>3582.8653072212369</v>
      </c>
      <c r="T23" s="64">
        <f t="shared" si="12"/>
        <v>2792</v>
      </c>
      <c r="U23" s="64">
        <f t="shared" si="13"/>
        <v>3582.8653072212369</v>
      </c>
      <c r="V23" s="67">
        <f t="shared" si="14"/>
        <v>3450.0046921314538</v>
      </c>
      <c r="W23" s="64">
        <f t="shared" si="15"/>
        <v>3450.0046921314538</v>
      </c>
      <c r="X23" s="178">
        <f>items!J9</f>
        <v>116</v>
      </c>
      <c r="Y23" s="65">
        <f t="shared" si="16"/>
        <v>400201</v>
      </c>
      <c r="Z23" s="199">
        <f t="shared" si="17"/>
        <v>3582.8653072212369</v>
      </c>
      <c r="AA23" s="199">
        <f t="shared" si="18"/>
        <v>415612.37563766347</v>
      </c>
    </row>
    <row r="24" spans="1:27" ht="13.8">
      <c r="A24" s="160" t="str">
        <f>items!H10</f>
        <v>Antiguo</v>
      </c>
      <c r="B24" s="142" t="str">
        <f>items!E10</f>
        <v>SGA 9</v>
      </c>
      <c r="C24" s="105" t="str">
        <f>VLOOKUP(B24,items!$E$2:$G$156,3,FALSE)</f>
        <v>Jabón abrasivo (Compra)</v>
      </c>
      <c r="D24" s="64">
        <f>VLOOKUP(B24,INSUMOS!$A$16:$F$160,3,FALSE)</f>
        <v>3723</v>
      </c>
      <c r="E24" s="64">
        <f t="shared" si="0"/>
        <v>3959</v>
      </c>
      <c r="F24" s="64">
        <f>VLOOKUP(B24,INSUMOS!$A$16:$F$160,5,FALSE)</f>
        <v>4246</v>
      </c>
      <c r="G24" s="64">
        <f t="shared" si="1"/>
        <v>4445</v>
      </c>
      <c r="H24" s="64">
        <f>VLOOKUP(C24,'Catalogo Z21 AMP CCE'!$B$110:$AI$526,34,FALSE)</f>
        <v>4778.0622912035979</v>
      </c>
      <c r="I24" s="64">
        <f t="shared" si="2"/>
        <v>4202</v>
      </c>
      <c r="J24" s="64">
        <f t="shared" si="3"/>
        <v>4194.9678187085055</v>
      </c>
      <c r="K24" s="64">
        <f t="shared" si="4"/>
        <v>4187.9474059971444</v>
      </c>
      <c r="L24" s="64">
        <f t="shared" si="5"/>
        <v>4202</v>
      </c>
      <c r="M24" s="64">
        <f t="shared" si="6"/>
        <v>3959</v>
      </c>
      <c r="N24" s="64"/>
      <c r="O24" s="64">
        <f t="shared" si="7"/>
        <v>4187.9474059971444</v>
      </c>
      <c r="P24" s="64">
        <f t="shared" si="8"/>
        <v>4394.0207637345329</v>
      </c>
      <c r="Q24" s="64">
        <f t="shared" si="9"/>
        <v>4380.9640708370589</v>
      </c>
      <c r="R24" s="64">
        <f t="shared" si="10"/>
        <v>4367.7609361376826</v>
      </c>
      <c r="S24" s="64">
        <f t="shared" si="11"/>
        <v>4445</v>
      </c>
      <c r="T24" s="64">
        <f t="shared" si="12"/>
        <v>3959</v>
      </c>
      <c r="U24" s="64">
        <f t="shared" si="13"/>
        <v>4778.0622912035979</v>
      </c>
      <c r="V24" s="67">
        <f t="shared" si="14"/>
        <v>4380.9640708370589</v>
      </c>
      <c r="W24" s="64">
        <f t="shared" si="15"/>
        <v>4380.9640708370589</v>
      </c>
      <c r="X24" s="178">
        <f>items!J10</f>
        <v>91</v>
      </c>
      <c r="Y24" s="65">
        <f t="shared" si="16"/>
        <v>398668</v>
      </c>
      <c r="Z24" s="199">
        <f t="shared" si="17"/>
        <v>4778.0622912035979</v>
      </c>
      <c r="AA24" s="199">
        <f t="shared" si="18"/>
        <v>434803.66849952738</v>
      </c>
    </row>
    <row r="25" spans="1:27" ht="13.8">
      <c r="A25" s="160" t="str">
        <f>items!H11</f>
        <v>Antiguo</v>
      </c>
      <c r="B25" s="142" t="str">
        <f>items!E11</f>
        <v>SGA 10</v>
      </c>
      <c r="C25" s="105" t="str">
        <f>VLOOKUP(B25,items!$E$2:$G$156,3,FALSE)</f>
        <v>Jabón de tocador 2 (Compra)</v>
      </c>
      <c r="D25" s="64">
        <f>VLOOKUP(B25,INSUMOS!$A$16:$F$160,3,FALSE)</f>
        <v>45248</v>
      </c>
      <c r="E25" s="64">
        <f t="shared" si="0"/>
        <v>48117</v>
      </c>
      <c r="F25" s="64">
        <f>VLOOKUP(B25,INSUMOS!$A$16:$F$160,5,FALSE)</f>
        <v>85254</v>
      </c>
      <c r="G25" s="64">
        <f t="shared" si="1"/>
        <v>89252</v>
      </c>
      <c r="H25" s="64">
        <f>VLOOKUP(C25,'Catalogo Z21 AMP CCE'!$B$110:$AI$526,34,FALSE)</f>
        <v>67858.821442251618</v>
      </c>
      <c r="I25" s="64">
        <f t="shared" si="2"/>
        <v>68684.5</v>
      </c>
      <c r="J25" s="64">
        <f t="shared" si="3"/>
        <v>65532.728342409187</v>
      </c>
      <c r="K25" s="64">
        <f t="shared" si="4"/>
        <v>62525.584141982545</v>
      </c>
      <c r="L25" s="64">
        <f t="shared" si="5"/>
        <v>68684.5</v>
      </c>
      <c r="M25" s="64">
        <f t="shared" si="6"/>
        <v>48117</v>
      </c>
      <c r="N25" s="64"/>
      <c r="O25" s="64">
        <f t="shared" si="7"/>
        <v>62525.584141982545</v>
      </c>
      <c r="P25" s="64">
        <f t="shared" si="8"/>
        <v>68409.273814083877</v>
      </c>
      <c r="Q25" s="64">
        <f t="shared" si="9"/>
        <v>66299.095553442108</v>
      </c>
      <c r="R25" s="64">
        <f t="shared" si="10"/>
        <v>64207.67831775271</v>
      </c>
      <c r="S25" s="64">
        <f t="shared" si="11"/>
        <v>67858.821442251618</v>
      </c>
      <c r="T25" s="64">
        <f t="shared" si="12"/>
        <v>48117</v>
      </c>
      <c r="U25" s="64">
        <f t="shared" si="13"/>
        <v>67858.821442251618</v>
      </c>
      <c r="V25" s="67">
        <f t="shared" si="14"/>
        <v>66299.095553442108</v>
      </c>
      <c r="W25" s="64">
        <f t="shared" si="15"/>
        <v>66299.095553442108</v>
      </c>
      <c r="X25" s="178">
        <f>items!J11</f>
        <v>10</v>
      </c>
      <c r="Y25" s="65">
        <f t="shared" si="16"/>
        <v>662991</v>
      </c>
      <c r="Z25" s="199">
        <f t="shared" si="17"/>
        <v>67858.821442251618</v>
      </c>
      <c r="AA25" s="199">
        <f t="shared" si="18"/>
        <v>678588.21442251618</v>
      </c>
    </row>
    <row r="26" spans="1:27" ht="13.8">
      <c r="A26" s="160" t="str">
        <f>items!H12</f>
        <v>Antiguo</v>
      </c>
      <c r="B26" s="142" t="str">
        <f>items!E12</f>
        <v>SGA 11</v>
      </c>
      <c r="C26" s="105" t="str">
        <f>VLOOKUP(B26,items!$E$2:$G$156,3,FALSE)</f>
        <v>Jabón de dispensador para manos 2 (Compra)</v>
      </c>
      <c r="D26" s="64">
        <f>VLOOKUP(B26,INSUMOS!$A$16:$F$160,3,FALSE)</f>
        <v>9091</v>
      </c>
      <c r="E26" s="64">
        <f t="shared" si="0"/>
        <v>9667</v>
      </c>
      <c r="F26" s="64">
        <f>VLOOKUP(B26,INSUMOS!$A$16:$F$160,5,FALSE)</f>
        <v>12053</v>
      </c>
      <c r="G26" s="64">
        <f t="shared" si="1"/>
        <v>12618</v>
      </c>
      <c r="H26" s="64">
        <f>VLOOKUP(C26,'Catalogo Z21 AMP CCE'!$B$110:$AI$526,34,FALSE)</f>
        <v>15818.78524430039</v>
      </c>
      <c r="I26" s="64">
        <f t="shared" si="2"/>
        <v>11142.5</v>
      </c>
      <c r="J26" s="64">
        <f t="shared" si="3"/>
        <v>11044.374405098733</v>
      </c>
      <c r="K26" s="64">
        <f t="shared" si="4"/>
        <v>10947.112945927754</v>
      </c>
      <c r="L26" s="64">
        <f t="shared" si="5"/>
        <v>11142.5</v>
      </c>
      <c r="M26" s="64">
        <f t="shared" si="6"/>
        <v>9667</v>
      </c>
      <c r="N26" s="64"/>
      <c r="O26" s="64">
        <f t="shared" si="7"/>
        <v>10947.112945927754</v>
      </c>
      <c r="P26" s="64">
        <f t="shared" si="8"/>
        <v>12701.261748100131</v>
      </c>
      <c r="Q26" s="64">
        <f t="shared" si="9"/>
        <v>12449.4965903429</v>
      </c>
      <c r="R26" s="64">
        <f t="shared" si="10"/>
        <v>12199.45868586558</v>
      </c>
      <c r="S26" s="64">
        <f t="shared" si="11"/>
        <v>12618</v>
      </c>
      <c r="T26" s="64">
        <f t="shared" si="12"/>
        <v>9667</v>
      </c>
      <c r="U26" s="64">
        <f t="shared" si="13"/>
        <v>15818.78524430039</v>
      </c>
      <c r="V26" s="67">
        <f t="shared" si="14"/>
        <v>12449.4965903429</v>
      </c>
      <c r="W26" s="64">
        <f t="shared" si="15"/>
        <v>12449.4965903429</v>
      </c>
      <c r="X26" s="178">
        <f>items!J12</f>
        <v>81</v>
      </c>
      <c r="Y26" s="65">
        <f t="shared" si="16"/>
        <v>1008409</v>
      </c>
      <c r="Z26" s="199">
        <f t="shared" si="17"/>
        <v>15818.78524430039</v>
      </c>
      <c r="AA26" s="199">
        <f t="shared" si="18"/>
        <v>1281321.6047883315</v>
      </c>
    </row>
    <row r="27" spans="1:27" ht="13.8">
      <c r="A27" s="160" t="str">
        <f>items!H13</f>
        <v>Antiguo</v>
      </c>
      <c r="B27" s="142" t="str">
        <f>items!E13</f>
        <v>SGA 12</v>
      </c>
      <c r="C27" s="105" t="str">
        <f>VLOOKUP(B27,items!$E$2:$G$156,3,FALSE)</f>
        <v>Limpiador multiusos 1 (Compra)</v>
      </c>
      <c r="D27" s="64">
        <f>VLOOKUP(B27,INSUMOS!$A$16:$F$160,3,FALSE)</f>
        <v>9038</v>
      </c>
      <c r="E27" s="64">
        <f t="shared" si="0"/>
        <v>9611</v>
      </c>
      <c r="F27" s="64">
        <f>VLOOKUP(B27,INSUMOS!$A$16:$F$160,5,FALSE)</f>
        <v>11827</v>
      </c>
      <c r="G27" s="64">
        <f t="shared" si="1"/>
        <v>12382</v>
      </c>
      <c r="H27" s="64">
        <f>VLOOKUP(C27,'Catalogo Z21 AMP CCE'!$B$110:$AI$526,34,FALSE)</f>
        <v>12994.557050131512</v>
      </c>
      <c r="I27" s="64">
        <f t="shared" si="2"/>
        <v>10996.5</v>
      </c>
      <c r="J27" s="64">
        <f t="shared" si="3"/>
        <v>10908.86804393563</v>
      </c>
      <c r="K27" s="64">
        <f t="shared" si="4"/>
        <v>10821.934433683444</v>
      </c>
      <c r="L27" s="64">
        <f t="shared" si="5"/>
        <v>10996.5</v>
      </c>
      <c r="M27" s="64">
        <f t="shared" si="6"/>
        <v>9611</v>
      </c>
      <c r="N27" s="64"/>
      <c r="O27" s="64">
        <f t="shared" si="7"/>
        <v>10821.934433683444</v>
      </c>
      <c r="P27" s="64">
        <f t="shared" si="8"/>
        <v>11662.519016710503</v>
      </c>
      <c r="Q27" s="64">
        <f t="shared" si="9"/>
        <v>11563.969894365997</v>
      </c>
      <c r="R27" s="64">
        <f t="shared" si="10"/>
        <v>11460.655155877936</v>
      </c>
      <c r="S27" s="64">
        <f t="shared" si="11"/>
        <v>12382</v>
      </c>
      <c r="T27" s="64">
        <f t="shared" si="12"/>
        <v>9611</v>
      </c>
      <c r="U27" s="64">
        <f t="shared" si="13"/>
        <v>12994.557050131512</v>
      </c>
      <c r="V27" s="67">
        <f t="shared" si="14"/>
        <v>11563.969894365997</v>
      </c>
      <c r="W27" s="64">
        <f t="shared" si="15"/>
        <v>11563.969894365997</v>
      </c>
      <c r="X27" s="178">
        <f>items!J13</f>
        <v>116</v>
      </c>
      <c r="Y27" s="65">
        <f t="shared" si="16"/>
        <v>1341421</v>
      </c>
      <c r="Z27" s="199">
        <f t="shared" si="17"/>
        <v>12994.557050131512</v>
      </c>
      <c r="AA27" s="199">
        <f t="shared" si="18"/>
        <v>1507368.6178152554</v>
      </c>
    </row>
    <row r="28" spans="1:27" ht="13.8">
      <c r="A28" s="160" t="str">
        <f>items!H14</f>
        <v>Antiguo</v>
      </c>
      <c r="B28" s="142" t="str">
        <f>items!E14</f>
        <v>SGA 13</v>
      </c>
      <c r="C28" s="105" t="str">
        <f>VLOOKUP(B28,items!$E$2:$G$156,3,FALSE)</f>
        <v>Limpiador desinfectante para pisos (Compra)</v>
      </c>
      <c r="D28" s="64">
        <f>VLOOKUP(B28,INSUMOS!$A$16:$F$160,3,FALSE)</f>
        <v>6731</v>
      </c>
      <c r="E28" s="64">
        <f t="shared" si="0"/>
        <v>7158</v>
      </c>
      <c r="F28" s="64">
        <f>VLOOKUP(B28,INSUMOS!$A$16:$F$160,5,FALSE)</f>
        <v>869</v>
      </c>
      <c r="G28" s="64">
        <f t="shared" si="1"/>
        <v>910</v>
      </c>
      <c r="H28" s="64">
        <f>VLOOKUP(C28,'Catalogo Z21 AMP CCE'!$B$110:$AI$526,34,FALSE)</f>
        <v>12906.534481809605</v>
      </c>
      <c r="I28" s="64">
        <f t="shared" si="2"/>
        <v>4034</v>
      </c>
      <c r="J28" s="64">
        <f t="shared" si="3"/>
        <v>2552.2108063402598</v>
      </c>
      <c r="K28" s="64">
        <f t="shared" si="4"/>
        <v>1614.719881011403</v>
      </c>
      <c r="L28" s="64">
        <f t="shared" si="5"/>
        <v>4034</v>
      </c>
      <c r="M28" s="64">
        <f t="shared" si="6"/>
        <v>910</v>
      </c>
      <c r="N28" s="64"/>
      <c r="O28" s="64">
        <f t="shared" si="7"/>
        <v>1614.719881011403</v>
      </c>
      <c r="P28" s="64">
        <f t="shared" si="8"/>
        <v>6991.5114939365349</v>
      </c>
      <c r="Q28" s="64">
        <f t="shared" si="9"/>
        <v>4380.7410007015578</v>
      </c>
      <c r="R28" s="64">
        <f t="shared" si="10"/>
        <v>2279.4879245415727</v>
      </c>
      <c r="S28" s="64">
        <f t="shared" si="11"/>
        <v>7158</v>
      </c>
      <c r="T28" s="64">
        <f t="shared" si="12"/>
        <v>910</v>
      </c>
      <c r="U28" s="64">
        <f t="shared" si="13"/>
        <v>12906.534481809605</v>
      </c>
      <c r="V28" s="67">
        <f t="shared" si="14"/>
        <v>4380.7410007015578</v>
      </c>
      <c r="W28" s="64">
        <f t="shared" si="15"/>
        <v>4380.7410007015578</v>
      </c>
      <c r="X28" s="178">
        <f>items!J14</f>
        <v>96</v>
      </c>
      <c r="Y28" s="65">
        <f t="shared" si="16"/>
        <v>420551</v>
      </c>
      <c r="Z28" s="199">
        <f t="shared" si="17"/>
        <v>12906.534481809605</v>
      </c>
      <c r="AA28" s="199">
        <f t="shared" si="18"/>
        <v>1239027.3102537221</v>
      </c>
    </row>
    <row r="29" spans="1:27" ht="13.8">
      <c r="A29" s="160" t="str">
        <f>items!H15</f>
        <v>Antiguo</v>
      </c>
      <c r="B29" s="142" t="str">
        <f>items!E15</f>
        <v>SGA 14</v>
      </c>
      <c r="C29" s="105" t="str">
        <f>VLOOKUP(B29,items!$E$2:$G$156,3,FALSE)</f>
        <v>Líquido desengrasante (Compra)</v>
      </c>
      <c r="D29" s="64">
        <f>VLOOKUP(B29,INSUMOS!$A$16:$F$160,3,FALSE)</f>
        <v>9496</v>
      </c>
      <c r="E29" s="64">
        <f t="shared" si="0"/>
        <v>10098</v>
      </c>
      <c r="F29" s="64">
        <f>VLOOKUP(B29,INSUMOS!$A$16:$F$160,5,FALSE)</f>
        <v>8600</v>
      </c>
      <c r="G29" s="64">
        <f t="shared" si="1"/>
        <v>9003</v>
      </c>
      <c r="H29" s="64">
        <f>VLOOKUP(C29,'Catalogo Z21 AMP CCE'!$B$110:$AI$526,34,FALSE)</f>
        <v>17228.843776855836</v>
      </c>
      <c r="I29" s="64">
        <f t="shared" si="2"/>
        <v>9550.5</v>
      </c>
      <c r="J29" s="64">
        <f t="shared" si="3"/>
        <v>9534.7938624807193</v>
      </c>
      <c r="K29" s="64">
        <f t="shared" si="4"/>
        <v>9519.113554264175</v>
      </c>
      <c r="L29" s="64">
        <f t="shared" si="5"/>
        <v>9550.5</v>
      </c>
      <c r="M29" s="64">
        <f t="shared" si="6"/>
        <v>9003</v>
      </c>
      <c r="N29" s="64"/>
      <c r="O29" s="64">
        <f t="shared" si="7"/>
        <v>9519.113554264175</v>
      </c>
      <c r="P29" s="64">
        <f t="shared" si="8"/>
        <v>12109.947925618611</v>
      </c>
      <c r="Q29" s="64">
        <f t="shared" si="9"/>
        <v>11613.405307851093</v>
      </c>
      <c r="R29" s="64">
        <f t="shared" si="10"/>
        <v>11187.943383004995</v>
      </c>
      <c r="S29" s="64">
        <f t="shared" si="11"/>
        <v>10098</v>
      </c>
      <c r="T29" s="64">
        <f t="shared" si="12"/>
        <v>9003</v>
      </c>
      <c r="U29" s="64">
        <f t="shared" si="13"/>
        <v>17228.843776855836</v>
      </c>
      <c r="V29" s="67">
        <f t="shared" si="14"/>
        <v>11613.405307851093</v>
      </c>
      <c r="W29" s="64">
        <f t="shared" si="15"/>
        <v>11613.405307851093</v>
      </c>
      <c r="X29" s="178">
        <f>items!J15</f>
        <v>96</v>
      </c>
      <c r="Y29" s="65">
        <f t="shared" si="16"/>
        <v>1114887</v>
      </c>
      <c r="Z29" s="199">
        <f t="shared" si="17"/>
        <v>17228.843776855836</v>
      </c>
      <c r="AA29" s="199">
        <f t="shared" si="18"/>
        <v>1653969.0025781603</v>
      </c>
    </row>
    <row r="30" spans="1:27" ht="13.8">
      <c r="A30" s="160" t="str">
        <f>items!H16</f>
        <v>Antiguo</v>
      </c>
      <c r="B30" s="142" t="str">
        <f>items!E16</f>
        <v>SGA 15</v>
      </c>
      <c r="C30" s="105" t="str">
        <f>VLOOKUP(B30,items!$E$2:$G$156,3,FALSE)</f>
        <v>Pastilla desinfectante para sanitario (Compra)</v>
      </c>
      <c r="D30" s="64">
        <f>VLOOKUP(B30,INSUMOS!$A$16:$F$160,3,FALSE)</f>
        <v>4567</v>
      </c>
      <c r="E30" s="64">
        <f t="shared" si="0"/>
        <v>4857</v>
      </c>
      <c r="F30" s="64">
        <f>VLOOKUP(B30,INSUMOS!$A$16:$F$160,5,FALSE)</f>
        <v>5265</v>
      </c>
      <c r="G30" s="64">
        <f t="shared" si="1"/>
        <v>5512</v>
      </c>
      <c r="H30" s="64">
        <f>VLOOKUP(C30,'Catalogo Z21 AMP CCE'!$B$110:$AI$526,34,FALSE)</f>
        <v>5847.087568301321</v>
      </c>
      <c r="I30" s="64">
        <f t="shared" si="2"/>
        <v>5184.5</v>
      </c>
      <c r="J30" s="64">
        <f t="shared" si="3"/>
        <v>5174.1457265910085</v>
      </c>
      <c r="K30" s="64">
        <f t="shared" si="4"/>
        <v>5163.8121323174846</v>
      </c>
      <c r="L30" s="64">
        <f t="shared" si="5"/>
        <v>5184.5</v>
      </c>
      <c r="M30" s="64">
        <f t="shared" si="6"/>
        <v>4857</v>
      </c>
      <c r="N30" s="64"/>
      <c r="O30" s="64">
        <f t="shared" si="7"/>
        <v>5163.8121323174846</v>
      </c>
      <c r="P30" s="64">
        <f t="shared" si="8"/>
        <v>5405.3625227671073</v>
      </c>
      <c r="Q30" s="64">
        <f t="shared" si="9"/>
        <v>5389.3820324270446</v>
      </c>
      <c r="R30" s="64">
        <f t="shared" si="10"/>
        <v>5373.1079355331358</v>
      </c>
      <c r="S30" s="64">
        <f t="shared" si="11"/>
        <v>5512</v>
      </c>
      <c r="T30" s="64">
        <f t="shared" si="12"/>
        <v>4857</v>
      </c>
      <c r="U30" s="64">
        <f t="shared" si="13"/>
        <v>5847.087568301321</v>
      </c>
      <c r="V30" s="67">
        <f t="shared" si="14"/>
        <v>5389.3820324270446</v>
      </c>
      <c r="W30" s="64">
        <f t="shared" si="15"/>
        <v>5389.3820324270446</v>
      </c>
      <c r="X30" s="178">
        <f>items!J16</f>
        <v>155</v>
      </c>
      <c r="Y30" s="65">
        <f t="shared" si="16"/>
        <v>835354</v>
      </c>
      <c r="Z30" s="199">
        <f t="shared" si="17"/>
        <v>5847.087568301321</v>
      </c>
      <c r="AA30" s="199">
        <f t="shared" si="18"/>
        <v>906298.57308670471</v>
      </c>
    </row>
    <row r="31" spans="1:27" ht="13.8">
      <c r="A31" s="160" t="str">
        <f>items!H17</f>
        <v>Antiguo</v>
      </c>
      <c r="B31" s="142" t="str">
        <f>items!E17</f>
        <v>SGA 16</v>
      </c>
      <c r="C31" s="105" t="str">
        <f>VLOOKUP(B31,items!$E$2:$G$156,3,FALSE)</f>
        <v>Líquido para limpiar vidrios 1 (Compra)</v>
      </c>
      <c r="D31" s="64">
        <f>VLOOKUP(B31,INSUMOS!$A$16:$F$160,3,FALSE)</f>
        <v>7102</v>
      </c>
      <c r="E31" s="64">
        <f t="shared" si="0"/>
        <v>7552</v>
      </c>
      <c r="F31" s="64">
        <f>VLOOKUP(B31,INSUMOS!$A$16:$F$160,5,FALSE)</f>
        <v>8816</v>
      </c>
      <c r="G31" s="64">
        <f t="shared" si="1"/>
        <v>9229</v>
      </c>
      <c r="H31" s="64">
        <f>VLOOKUP(C31,'Catalogo Z21 AMP CCE'!$B$110:$AI$526,34,FALSE)</f>
        <v>11237.07187370089</v>
      </c>
      <c r="I31" s="64">
        <f t="shared" si="2"/>
        <v>8390.5</v>
      </c>
      <c r="J31" s="64">
        <f t="shared" si="3"/>
        <v>8348.497349822901</v>
      </c>
      <c r="K31" s="64">
        <f t="shared" si="4"/>
        <v>8306.7049639473207</v>
      </c>
      <c r="L31" s="64">
        <f t="shared" si="5"/>
        <v>8390.5</v>
      </c>
      <c r="M31" s="64">
        <f t="shared" si="6"/>
        <v>7552</v>
      </c>
      <c r="N31" s="64"/>
      <c r="O31" s="64">
        <f t="shared" si="7"/>
        <v>8306.7049639473207</v>
      </c>
      <c r="P31" s="64">
        <f t="shared" si="8"/>
        <v>9339.3572912336294</v>
      </c>
      <c r="Q31" s="64">
        <f t="shared" si="9"/>
        <v>9217.7146990237015</v>
      </c>
      <c r="R31" s="64">
        <f t="shared" si="10"/>
        <v>9097.5114028374228</v>
      </c>
      <c r="S31" s="64">
        <f t="shared" si="11"/>
        <v>9229</v>
      </c>
      <c r="T31" s="64">
        <f t="shared" si="12"/>
        <v>7552</v>
      </c>
      <c r="U31" s="64">
        <f t="shared" si="13"/>
        <v>11237.07187370089</v>
      </c>
      <c r="V31" s="67">
        <f t="shared" si="14"/>
        <v>9217.7146990237015</v>
      </c>
      <c r="W31" s="64">
        <f t="shared" si="15"/>
        <v>9217.7146990237015</v>
      </c>
      <c r="X31" s="178">
        <f>items!J17</f>
        <v>96</v>
      </c>
      <c r="Y31" s="65">
        <f t="shared" si="16"/>
        <v>884901</v>
      </c>
      <c r="Z31" s="199">
        <f t="shared" si="17"/>
        <v>11237.07187370089</v>
      </c>
      <c r="AA31" s="199">
        <f t="shared" si="18"/>
        <v>1078758.8998752856</v>
      </c>
    </row>
    <row r="32" spans="1:27" ht="13.8">
      <c r="A32" s="160" t="str">
        <f>items!H18</f>
        <v>Antiguo</v>
      </c>
      <c r="B32" s="142" t="str">
        <f>items!E18</f>
        <v>SGA 17</v>
      </c>
      <c r="C32" s="105" t="str">
        <f>VLOOKUP(B32,items!$E$2:$G$156,3,FALSE)</f>
        <v>Blanqueador o hipoclorito 1 (Compra)</v>
      </c>
      <c r="D32" s="64">
        <f>VLOOKUP(B32,INSUMOS!$A$16:$F$160,3,FALSE)</f>
        <v>7090</v>
      </c>
      <c r="E32" s="64">
        <f t="shared" si="0"/>
        <v>7540</v>
      </c>
      <c r="F32" s="64">
        <f>VLOOKUP(B32,INSUMOS!$A$16:$F$160,5,FALSE)</f>
        <v>8112</v>
      </c>
      <c r="G32" s="64">
        <f t="shared" si="1"/>
        <v>8492</v>
      </c>
      <c r="H32" s="64">
        <f>VLOOKUP(C32,'Catalogo Z21 AMP CCE'!$B$110:$AI$526,34,FALSE)</f>
        <v>9664.9551620554139</v>
      </c>
      <c r="I32" s="64">
        <f t="shared" si="2"/>
        <v>8016</v>
      </c>
      <c r="J32" s="64">
        <f t="shared" si="3"/>
        <v>8001.8547849857914</v>
      </c>
      <c r="K32" s="64">
        <f t="shared" si="4"/>
        <v>7987.7345309381235</v>
      </c>
      <c r="L32" s="64">
        <f t="shared" si="5"/>
        <v>8016</v>
      </c>
      <c r="M32" s="64">
        <f t="shared" si="6"/>
        <v>7540</v>
      </c>
      <c r="N32" s="64"/>
      <c r="O32" s="64">
        <f t="shared" si="7"/>
        <v>7987.7345309381235</v>
      </c>
      <c r="P32" s="64">
        <f t="shared" si="8"/>
        <v>8565.6517206851368</v>
      </c>
      <c r="Q32" s="64">
        <f t="shared" si="9"/>
        <v>8521.7160348440884</v>
      </c>
      <c r="R32" s="64">
        <f t="shared" si="10"/>
        <v>8478.1572310744159</v>
      </c>
      <c r="S32" s="64">
        <f t="shared" si="11"/>
        <v>8492</v>
      </c>
      <c r="T32" s="64">
        <f t="shared" si="12"/>
        <v>7540</v>
      </c>
      <c r="U32" s="64">
        <f t="shared" si="13"/>
        <v>9664.9551620554139</v>
      </c>
      <c r="V32" s="67">
        <f t="shared" si="14"/>
        <v>8521.7160348440884</v>
      </c>
      <c r="W32" s="64">
        <f t="shared" si="15"/>
        <v>8521.7160348440884</v>
      </c>
      <c r="X32" s="178">
        <f>items!J18</f>
        <v>96</v>
      </c>
      <c r="Y32" s="65">
        <f t="shared" si="16"/>
        <v>818085</v>
      </c>
      <c r="Z32" s="199">
        <f t="shared" si="17"/>
        <v>9664.9551620554139</v>
      </c>
      <c r="AA32" s="199">
        <f t="shared" si="18"/>
        <v>927835.69555731979</v>
      </c>
    </row>
    <row r="33" spans="1:27" ht="13.8">
      <c r="A33" s="160" t="str">
        <f>items!H19</f>
        <v>Antiguo</v>
      </c>
      <c r="B33" s="142" t="str">
        <f>items!E19</f>
        <v>SGA 18</v>
      </c>
      <c r="C33" s="105" t="str">
        <f>VLOOKUP(B33,items!$E$2:$G$156,3,FALSE)</f>
        <v>Creolina 2 (Compra)</v>
      </c>
      <c r="D33" s="64">
        <f>VLOOKUP(B33,INSUMOS!$A$16:$F$160,3,FALSE)</f>
        <v>14125</v>
      </c>
      <c r="E33" s="64">
        <f t="shared" si="0"/>
        <v>15021</v>
      </c>
      <c r="F33" s="64">
        <f>VLOOKUP(B33,INSUMOS!$A$16:$F$160,5,FALSE)</f>
        <v>14581</v>
      </c>
      <c r="G33" s="64">
        <f t="shared" si="1"/>
        <v>15265</v>
      </c>
      <c r="H33" s="64">
        <f>VLOOKUP(C33,'Catalogo Z21 AMP CCE'!$B$110:$AI$526,34,FALSE)</f>
        <v>20551.268541896254</v>
      </c>
      <c r="I33" s="64">
        <f t="shared" si="2"/>
        <v>15143</v>
      </c>
      <c r="J33" s="64">
        <f t="shared" si="3"/>
        <v>15142.508543831171</v>
      </c>
      <c r="K33" s="64">
        <f t="shared" si="4"/>
        <v>15142.017103612228</v>
      </c>
      <c r="L33" s="64">
        <f t="shared" si="5"/>
        <v>15143</v>
      </c>
      <c r="M33" s="64">
        <f t="shared" si="6"/>
        <v>15021</v>
      </c>
      <c r="N33" s="64"/>
      <c r="O33" s="64">
        <f t="shared" si="7"/>
        <v>15142.017103612228</v>
      </c>
      <c r="P33" s="64">
        <f t="shared" si="8"/>
        <v>16945.756180632085</v>
      </c>
      <c r="Q33" s="64">
        <f t="shared" si="9"/>
        <v>16765.303879655712</v>
      </c>
      <c r="R33" s="64">
        <f t="shared" si="10"/>
        <v>16598.282140816093</v>
      </c>
      <c r="S33" s="64">
        <f t="shared" si="11"/>
        <v>15265</v>
      </c>
      <c r="T33" s="64">
        <f t="shared" si="12"/>
        <v>15021</v>
      </c>
      <c r="U33" s="64">
        <f t="shared" si="13"/>
        <v>20551.268541896254</v>
      </c>
      <c r="V33" s="67">
        <f t="shared" si="14"/>
        <v>16765.303879655712</v>
      </c>
      <c r="W33" s="64">
        <f t="shared" si="15"/>
        <v>16765.303879655712</v>
      </c>
      <c r="X33" s="178">
        <f>items!J19</f>
        <v>25</v>
      </c>
      <c r="Y33" s="65">
        <f t="shared" si="16"/>
        <v>419133</v>
      </c>
      <c r="Z33" s="199">
        <f t="shared" si="17"/>
        <v>20551.268541896254</v>
      </c>
      <c r="AA33" s="199">
        <f t="shared" si="18"/>
        <v>513781.71354740637</v>
      </c>
    </row>
    <row r="34" spans="1:27" ht="13.8">
      <c r="A34" s="160" t="str">
        <f>items!H20</f>
        <v>Nuevo</v>
      </c>
      <c r="B34" s="142" t="str">
        <f>items!E20</f>
        <v>SGA 19</v>
      </c>
      <c r="C34" s="105" t="str">
        <f>VLOOKUP(B34,items!$E$2:$G$156,3,FALSE)</f>
        <v>Champú para alfombras y tapizados 1 (Compra)</v>
      </c>
      <c r="D34" s="64" t="e">
        <f>VLOOKUP(B34,INSUMOS!$A$16:$F$160,3,FALSE)</f>
        <v>#N/A</v>
      </c>
      <c r="E34" s="64" t="e">
        <f t="shared" si="0"/>
        <v>#N/A</v>
      </c>
      <c r="F34" s="64" t="e">
        <f>VLOOKUP(B34,INSUMOS!$A$16:$F$160,5,FALSE)</f>
        <v>#N/A</v>
      </c>
      <c r="G34" s="64" t="e">
        <f t="shared" si="1"/>
        <v>#N/A</v>
      </c>
      <c r="H34" s="167">
        <f>VLOOKUP(C34,'Catalogo Z21 AMP CCE'!$B$110:$AI$526,34,FALSE)</f>
        <v>16373.283104723172</v>
      </c>
      <c r="I34" s="64" t="e">
        <f t="shared" si="2"/>
        <v>#N/A</v>
      </c>
      <c r="J34" s="64" t="e">
        <f t="shared" si="3"/>
        <v>#N/A</v>
      </c>
      <c r="K34" s="64" t="e">
        <f t="shared" si="4"/>
        <v>#N/A</v>
      </c>
      <c r="L34" s="64" t="e">
        <f t="shared" si="5"/>
        <v>#N/A</v>
      </c>
      <c r="M34" s="64" t="e">
        <f t="shared" si="6"/>
        <v>#N/A</v>
      </c>
      <c r="N34" s="64">
        <f>H34</f>
        <v>16373.283104723172</v>
      </c>
      <c r="O34" s="64">
        <f>N34</f>
        <v>16373.283104723172</v>
      </c>
      <c r="P34" s="64" t="e">
        <f t="shared" si="8"/>
        <v>#N/A</v>
      </c>
      <c r="Q34" s="64" t="e">
        <f t="shared" si="9"/>
        <v>#N/A</v>
      </c>
      <c r="R34" s="64" t="e">
        <f t="shared" si="10"/>
        <v>#N/A</v>
      </c>
      <c r="S34" s="64" t="e">
        <f t="shared" si="11"/>
        <v>#N/A</v>
      </c>
      <c r="T34" s="64" t="e">
        <f t="shared" si="12"/>
        <v>#N/A</v>
      </c>
      <c r="U34" s="64">
        <f t="shared" si="13"/>
        <v>16373.283104723172</v>
      </c>
      <c r="V34" s="167">
        <f>U34</f>
        <v>16373.283104723172</v>
      </c>
      <c r="W34" s="64">
        <f t="shared" si="15"/>
        <v>16373.283104723172</v>
      </c>
      <c r="X34" s="178">
        <f>items!J20</f>
        <v>25</v>
      </c>
      <c r="Y34" s="65">
        <f t="shared" si="16"/>
        <v>409332</v>
      </c>
      <c r="Z34" s="199">
        <f t="shared" si="17"/>
        <v>16373.283104723172</v>
      </c>
      <c r="AA34" s="199">
        <f t="shared" si="18"/>
        <v>409332.07761807932</v>
      </c>
    </row>
    <row r="35" spans="1:27" ht="13.8" hidden="1">
      <c r="A35" s="160" t="str">
        <f>items!H21</f>
        <v>ítem eliminado</v>
      </c>
      <c r="B35" s="142" t="str">
        <f>items!E21</f>
        <v>SGA 20</v>
      </c>
      <c r="C35" s="105">
        <f>VLOOKUP(B35,items!$E$2:$G$156,3,FALSE)</f>
        <v>0</v>
      </c>
      <c r="D35" s="64"/>
      <c r="E35" s="64"/>
      <c r="F35" s="64"/>
      <c r="G35" s="64"/>
      <c r="H35" s="64"/>
      <c r="I35" s="64"/>
      <c r="J35" s="64"/>
      <c r="K35" s="64"/>
      <c r="L35" s="64"/>
      <c r="M35" s="64"/>
      <c r="N35" s="64"/>
      <c r="O35" s="64"/>
      <c r="P35" s="64"/>
      <c r="Q35" s="64"/>
      <c r="R35" s="64"/>
      <c r="S35" s="64"/>
      <c r="T35" s="64"/>
      <c r="U35" s="64"/>
      <c r="V35" s="64"/>
      <c r="W35" s="64"/>
      <c r="X35" s="178">
        <f>items!J21</f>
        <v>0</v>
      </c>
      <c r="Y35" s="65"/>
    </row>
    <row r="36" spans="1:27" ht="13.8">
      <c r="A36" s="160" t="str">
        <f>items!H22</f>
        <v>Antiguo</v>
      </c>
      <c r="B36" s="142" t="str">
        <f>items!E22</f>
        <v>SGA 21</v>
      </c>
      <c r="C36" s="105" t="str">
        <f>VLOOKUP(B36,items!$E$2:$G$156,3,FALSE)</f>
        <v>Líquido cubre rasguños para madera (Compra)</v>
      </c>
      <c r="D36" s="64">
        <f>VLOOKUP(B36,INSUMOS!$A$16:$F$160,3,FALSE)</f>
        <v>3524</v>
      </c>
      <c r="E36" s="64">
        <f t="shared" si="0"/>
        <v>3747</v>
      </c>
      <c r="F36" s="64">
        <f>VLOOKUP(B36,INSUMOS!$A$16:$F$160,5,FALSE)</f>
        <v>5244</v>
      </c>
      <c r="G36" s="64">
        <f t="shared" si="1"/>
        <v>5490</v>
      </c>
      <c r="H36" s="64">
        <f>VLOOKUP(C36,'Catalogo Z21 AMP CCE'!$B$110:$AI$526,34,FALSE)</f>
        <v>6705.3688692954065</v>
      </c>
      <c r="I36" s="64">
        <f t="shared" si="2"/>
        <v>4618.5</v>
      </c>
      <c r="J36" s="64">
        <f t="shared" si="3"/>
        <v>4535.5297375279106</v>
      </c>
      <c r="K36" s="64">
        <f t="shared" si="4"/>
        <v>4454.050016239039</v>
      </c>
      <c r="L36" s="64">
        <f t="shared" si="5"/>
        <v>4618.5</v>
      </c>
      <c r="M36" s="64">
        <f t="shared" si="6"/>
        <v>3747</v>
      </c>
      <c r="N36" s="64"/>
      <c r="O36" s="64">
        <f t="shared" ref="O36:O57" si="19">K36</f>
        <v>4454.050016239039</v>
      </c>
      <c r="P36" s="64">
        <f t="shared" ref="P36:P78" si="20">AVERAGE(E36,G36,H36)</f>
        <v>5314.1229564318019</v>
      </c>
      <c r="Q36" s="64">
        <f t="shared" ref="Q36:Q78" si="21">GEOMEAN(E36,G36,H36)</f>
        <v>5166.85456253947</v>
      </c>
      <c r="R36" s="64">
        <f t="shared" ref="R36:R78" si="22">HARMEAN(E36,G36,H36)</f>
        <v>5015.3489754894208</v>
      </c>
      <c r="S36" s="64">
        <f t="shared" ref="S36:S78" si="23">MEDIAN(E36,G36,H36)</f>
        <v>5490</v>
      </c>
      <c r="T36" s="64">
        <f t="shared" ref="T36:T78" si="24">MIN(E36,G36,H36)</f>
        <v>3747</v>
      </c>
      <c r="U36" s="64">
        <f t="shared" si="13"/>
        <v>6705.3688692954065</v>
      </c>
      <c r="V36" s="67">
        <f t="shared" ref="V36:V57" si="25">Q36</f>
        <v>5166.85456253947</v>
      </c>
      <c r="W36" s="64">
        <f t="shared" ref="W36:W78" si="26">V36</f>
        <v>5166.85456253947</v>
      </c>
      <c r="X36" s="178">
        <f>items!J22</f>
        <v>6</v>
      </c>
      <c r="Y36" s="65">
        <f t="shared" si="16"/>
        <v>31001</v>
      </c>
      <c r="Z36" s="199">
        <f t="shared" ref="Z36:Z78" si="27">U36</f>
        <v>6705.3688692954065</v>
      </c>
      <c r="AA36" s="199">
        <f t="shared" ref="AA36:AA78" si="28">Z36*X36</f>
        <v>40232.213215772441</v>
      </c>
    </row>
    <row r="37" spans="1:27" ht="13.8">
      <c r="A37" s="160" t="str">
        <f>items!H23</f>
        <v>Antiguo</v>
      </c>
      <c r="B37" s="142" t="str">
        <f>items!E23</f>
        <v>SGA 22</v>
      </c>
      <c r="C37" s="105" t="str">
        <f>VLOOKUP(B37,items!$E$2:$G$156,3,FALSE)</f>
        <v>Cera polimérica (Compra)</v>
      </c>
      <c r="D37" s="64">
        <f>VLOOKUP(B37,INSUMOS!$A$16:$F$160,3,FALSE)</f>
        <v>23148</v>
      </c>
      <c r="E37" s="64">
        <f t="shared" si="0"/>
        <v>24616</v>
      </c>
      <c r="F37" s="64">
        <f>VLOOKUP(B37,INSUMOS!$A$16:$F$160,5,FALSE)</f>
        <v>26397</v>
      </c>
      <c r="G37" s="64">
        <f t="shared" si="1"/>
        <v>27635</v>
      </c>
      <c r="H37" s="64">
        <f>VLOOKUP(C37,'Catalogo Z21 AMP CCE'!$B$110:$AI$526,34,FALSE)</f>
        <v>32640.078742420177</v>
      </c>
      <c r="I37" s="64">
        <f t="shared" si="2"/>
        <v>26125.5</v>
      </c>
      <c r="J37" s="64">
        <f t="shared" si="3"/>
        <v>26081.85499537945</v>
      </c>
      <c r="K37" s="64">
        <f t="shared" si="4"/>
        <v>26038.282903676482</v>
      </c>
      <c r="L37" s="64">
        <f t="shared" si="5"/>
        <v>26125.5</v>
      </c>
      <c r="M37" s="64">
        <f t="shared" si="6"/>
        <v>24616</v>
      </c>
      <c r="N37" s="64"/>
      <c r="O37" s="64">
        <f t="shared" si="19"/>
        <v>26038.282903676482</v>
      </c>
      <c r="P37" s="64">
        <f t="shared" si="20"/>
        <v>28297.026247473394</v>
      </c>
      <c r="Q37" s="64">
        <f t="shared" si="21"/>
        <v>28106.66926629674</v>
      </c>
      <c r="R37" s="64">
        <f t="shared" si="22"/>
        <v>27920.700375877841</v>
      </c>
      <c r="S37" s="64">
        <f t="shared" si="23"/>
        <v>27635</v>
      </c>
      <c r="T37" s="64">
        <f t="shared" si="24"/>
        <v>24616</v>
      </c>
      <c r="U37" s="64">
        <f t="shared" si="13"/>
        <v>32640.078742420177</v>
      </c>
      <c r="V37" s="67">
        <f t="shared" si="25"/>
        <v>28106.66926629674</v>
      </c>
      <c r="W37" s="64">
        <f t="shared" si="26"/>
        <v>28106.66926629674</v>
      </c>
      <c r="X37" s="178">
        <f>items!J23</f>
        <v>25</v>
      </c>
      <c r="Y37" s="65">
        <f t="shared" si="16"/>
        <v>702667</v>
      </c>
      <c r="Z37" s="199">
        <f t="shared" si="27"/>
        <v>32640.078742420177</v>
      </c>
      <c r="AA37" s="199">
        <f t="shared" si="28"/>
        <v>816001.96856050438</v>
      </c>
    </row>
    <row r="38" spans="1:27" ht="13.8">
      <c r="A38" s="160" t="str">
        <f>items!H24</f>
        <v>Antiguo</v>
      </c>
      <c r="B38" s="142" t="str">
        <f>items!E24</f>
        <v>SGA 23</v>
      </c>
      <c r="C38" s="105" t="str">
        <f>VLOOKUP(B38,items!$E$2:$G$156,3,FALSE)</f>
        <v>Sellante para pisos (Compra)</v>
      </c>
      <c r="D38" s="64">
        <f>VLOOKUP(B38,INSUMOS!$A$16:$F$160,3,FALSE)</f>
        <v>55309</v>
      </c>
      <c r="E38" s="64">
        <f t="shared" si="0"/>
        <v>58816</v>
      </c>
      <c r="F38" s="64">
        <f>VLOOKUP(B38,INSUMOS!$A$16:$F$160,5,FALSE)</f>
        <v>59199</v>
      </c>
      <c r="G38" s="64">
        <f t="shared" si="1"/>
        <v>61975</v>
      </c>
      <c r="H38" s="64">
        <f>VLOOKUP(C38,'Catalogo Z21 AMP CCE'!$B$110:$AI$526,34,FALSE)</f>
        <v>66794.197893873497</v>
      </c>
      <c r="I38" s="64">
        <f t="shared" si="2"/>
        <v>60395.5</v>
      </c>
      <c r="J38" s="64">
        <f t="shared" si="3"/>
        <v>60374.8424428586</v>
      </c>
      <c r="K38" s="64">
        <f t="shared" si="4"/>
        <v>60354.191951387103</v>
      </c>
      <c r="L38" s="64">
        <f t="shared" si="5"/>
        <v>60395.5</v>
      </c>
      <c r="M38" s="64">
        <f t="shared" si="6"/>
        <v>58816</v>
      </c>
      <c r="N38" s="64"/>
      <c r="O38" s="64">
        <f t="shared" si="19"/>
        <v>60354.191951387103</v>
      </c>
      <c r="P38" s="64">
        <f t="shared" si="20"/>
        <v>62528.399297957832</v>
      </c>
      <c r="Q38" s="64">
        <f t="shared" si="21"/>
        <v>62442.975058117947</v>
      </c>
      <c r="R38" s="64">
        <f t="shared" si="22"/>
        <v>62358.297183517454</v>
      </c>
      <c r="S38" s="64">
        <f t="shared" si="23"/>
        <v>61975</v>
      </c>
      <c r="T38" s="64">
        <f t="shared" si="24"/>
        <v>58816</v>
      </c>
      <c r="U38" s="64">
        <f t="shared" si="13"/>
        <v>66794.197893873497</v>
      </c>
      <c r="V38" s="67">
        <f t="shared" si="25"/>
        <v>62442.975058117947</v>
      </c>
      <c r="W38" s="64">
        <f t="shared" si="26"/>
        <v>62442.975058117947</v>
      </c>
      <c r="X38" s="178">
        <f>items!J24</f>
        <v>25</v>
      </c>
      <c r="Y38" s="65">
        <f t="shared" si="16"/>
        <v>1561074</v>
      </c>
      <c r="Z38" s="199">
        <f t="shared" si="27"/>
        <v>66794.197893873497</v>
      </c>
      <c r="AA38" s="199">
        <f t="shared" si="28"/>
        <v>1669854.9473468375</v>
      </c>
    </row>
    <row r="39" spans="1:27" ht="13.8">
      <c r="A39" s="160" t="str">
        <f>items!H25</f>
        <v>Antiguo</v>
      </c>
      <c r="B39" s="142" t="str">
        <f>items!E25</f>
        <v>SGA 24</v>
      </c>
      <c r="C39" s="105" t="str">
        <f>VLOOKUP(B39,items!$E$2:$G$156,3,FALSE)</f>
        <v>Mantenedor de pisos (Compra)</v>
      </c>
      <c r="D39" s="64">
        <f>VLOOKUP(B39,INSUMOS!$A$16:$F$160,3,FALSE)</f>
        <v>20323</v>
      </c>
      <c r="E39" s="64">
        <f t="shared" si="0"/>
        <v>21611</v>
      </c>
      <c r="F39" s="64">
        <f>VLOOKUP(B39,INSUMOS!$A$16:$F$160,5,FALSE)</f>
        <v>22236</v>
      </c>
      <c r="G39" s="64">
        <f t="shared" si="1"/>
        <v>23279</v>
      </c>
      <c r="H39" s="64">
        <f>VLOOKUP(C39,'Catalogo Z21 AMP CCE'!$B$110:$AI$526,34,FALSE)</f>
        <v>27309.238770872853</v>
      </c>
      <c r="I39" s="64">
        <f t="shared" si="2"/>
        <v>22445</v>
      </c>
      <c r="J39" s="64">
        <f t="shared" si="3"/>
        <v>22429.499972134912</v>
      </c>
      <c r="K39" s="64">
        <f t="shared" si="4"/>
        <v>22414.010648251282</v>
      </c>
      <c r="L39" s="64">
        <f t="shared" si="5"/>
        <v>22445</v>
      </c>
      <c r="M39" s="64">
        <f t="shared" si="6"/>
        <v>21611</v>
      </c>
      <c r="N39" s="64"/>
      <c r="O39" s="64">
        <f t="shared" si="19"/>
        <v>22414.010648251282</v>
      </c>
      <c r="P39" s="64">
        <f t="shared" si="20"/>
        <v>24066.412923624284</v>
      </c>
      <c r="Q39" s="64">
        <f t="shared" si="21"/>
        <v>23950.592377211335</v>
      </c>
      <c r="R39" s="64">
        <f t="shared" si="22"/>
        <v>23838.36675882421</v>
      </c>
      <c r="S39" s="64">
        <f t="shared" si="23"/>
        <v>23279</v>
      </c>
      <c r="T39" s="64">
        <f t="shared" si="24"/>
        <v>21611</v>
      </c>
      <c r="U39" s="64">
        <f t="shared" si="13"/>
        <v>27309.238770872853</v>
      </c>
      <c r="V39" s="67">
        <f t="shared" si="25"/>
        <v>23950.592377211335</v>
      </c>
      <c r="W39" s="64">
        <f t="shared" si="26"/>
        <v>23950.592377211335</v>
      </c>
      <c r="X39" s="178">
        <f>items!J25</f>
        <v>25</v>
      </c>
      <c r="Y39" s="65">
        <f t="shared" si="16"/>
        <v>598765</v>
      </c>
      <c r="Z39" s="199">
        <f t="shared" si="27"/>
        <v>27309.238770872853</v>
      </c>
      <c r="AA39" s="199">
        <f t="shared" si="28"/>
        <v>682730.96927182132</v>
      </c>
    </row>
    <row r="40" spans="1:27" ht="13.8">
      <c r="A40" s="160" t="str">
        <f>items!H26</f>
        <v>Antiguo</v>
      </c>
      <c r="B40" s="142" t="str">
        <f>items!E26</f>
        <v>SGA 25</v>
      </c>
      <c r="C40" s="105" t="str">
        <f>VLOOKUP(B40,items!$E$2:$G$156,3,FALSE)</f>
        <v>Removedor de cera (Compra)</v>
      </c>
      <c r="D40" s="64">
        <f>VLOOKUP(B40,INSUMOS!$A$16:$F$160,3,FALSE)</f>
        <v>9473</v>
      </c>
      <c r="E40" s="64">
        <f t="shared" si="0"/>
        <v>10074</v>
      </c>
      <c r="F40" s="64">
        <f>VLOOKUP(B40,INSUMOS!$A$16:$F$160,5,FALSE)</f>
        <v>15324</v>
      </c>
      <c r="G40" s="64">
        <f t="shared" si="1"/>
        <v>16043</v>
      </c>
      <c r="H40" s="64">
        <f>VLOOKUP(C40,'Catalogo Z21 AMP CCE'!$B$110:$AI$526,34,FALSE)</f>
        <v>16405.741005872744</v>
      </c>
      <c r="I40" s="64">
        <f t="shared" si="2"/>
        <v>13058.5</v>
      </c>
      <c r="J40" s="64">
        <f t="shared" si="3"/>
        <v>12712.874655246153</v>
      </c>
      <c r="K40" s="64">
        <f t="shared" si="4"/>
        <v>12376.39713596508</v>
      </c>
      <c r="L40" s="64">
        <f t="shared" si="5"/>
        <v>13058.5</v>
      </c>
      <c r="M40" s="64">
        <f t="shared" si="6"/>
        <v>10074</v>
      </c>
      <c r="N40" s="64"/>
      <c r="O40" s="64">
        <f t="shared" si="19"/>
        <v>12376.39713596508</v>
      </c>
      <c r="P40" s="64">
        <f t="shared" si="20"/>
        <v>14174.247001957579</v>
      </c>
      <c r="Q40" s="64">
        <f t="shared" si="21"/>
        <v>13840.797894526379</v>
      </c>
      <c r="R40" s="64">
        <f t="shared" si="22"/>
        <v>13479.98422329733</v>
      </c>
      <c r="S40" s="64">
        <f t="shared" si="23"/>
        <v>16043</v>
      </c>
      <c r="T40" s="64">
        <f t="shared" si="24"/>
        <v>10074</v>
      </c>
      <c r="U40" s="64">
        <f t="shared" si="13"/>
        <v>16405.741005872744</v>
      </c>
      <c r="V40" s="67">
        <f t="shared" si="25"/>
        <v>13840.797894526379</v>
      </c>
      <c r="W40" s="64">
        <f t="shared" si="26"/>
        <v>13840.797894526379</v>
      </c>
      <c r="X40" s="178">
        <f>items!J26</f>
        <v>96</v>
      </c>
      <c r="Y40" s="65">
        <f t="shared" si="16"/>
        <v>1328717</v>
      </c>
      <c r="Z40" s="199">
        <f t="shared" si="27"/>
        <v>16405.741005872744</v>
      </c>
      <c r="AA40" s="199">
        <f t="shared" si="28"/>
        <v>1574951.1365637835</v>
      </c>
    </row>
    <row r="41" spans="1:27" ht="13.8">
      <c r="A41" s="160" t="str">
        <f>items!H27</f>
        <v>Antiguo</v>
      </c>
      <c r="B41" s="142" t="str">
        <f>items!E27</f>
        <v>SGA 26</v>
      </c>
      <c r="C41" s="105" t="str">
        <f>VLOOKUP(B41,items!$E$2:$G$156,3,FALSE)</f>
        <v>Jabón neutro para pisos 1 (Compra)</v>
      </c>
      <c r="D41" s="64">
        <f>VLOOKUP(B41,INSUMOS!$A$16:$F$160,3,FALSE)</f>
        <v>8686</v>
      </c>
      <c r="E41" s="64">
        <f t="shared" si="0"/>
        <v>9237</v>
      </c>
      <c r="F41" s="64">
        <f>VLOOKUP(B41,INSUMOS!$A$16:$F$160,5,FALSE)</f>
        <v>11824</v>
      </c>
      <c r="G41" s="64">
        <f t="shared" si="1"/>
        <v>12379</v>
      </c>
      <c r="H41" s="64">
        <f>VLOOKUP(C41,'Catalogo Z21 AMP CCE'!$B$110:$AI$526,34,FALSE)</f>
        <v>14608.497958106838</v>
      </c>
      <c r="I41" s="64">
        <f t="shared" si="2"/>
        <v>10808</v>
      </c>
      <c r="J41" s="64">
        <f t="shared" si="3"/>
        <v>10693.213876099178</v>
      </c>
      <c r="K41" s="64">
        <f t="shared" si="4"/>
        <v>10579.646835677277</v>
      </c>
      <c r="L41" s="64">
        <f t="shared" si="5"/>
        <v>10808</v>
      </c>
      <c r="M41" s="64">
        <f t="shared" si="6"/>
        <v>9237</v>
      </c>
      <c r="N41" s="64"/>
      <c r="O41" s="64">
        <f t="shared" si="19"/>
        <v>10579.646835677277</v>
      </c>
      <c r="P41" s="64">
        <f t="shared" si="20"/>
        <v>12074.83265270228</v>
      </c>
      <c r="Q41" s="64">
        <f t="shared" si="21"/>
        <v>11865.171600028891</v>
      </c>
      <c r="R41" s="64">
        <f t="shared" si="22"/>
        <v>11650.687483366119</v>
      </c>
      <c r="S41" s="64">
        <f t="shared" si="23"/>
        <v>12379</v>
      </c>
      <c r="T41" s="64">
        <f t="shared" si="24"/>
        <v>9237</v>
      </c>
      <c r="U41" s="64">
        <f t="shared" si="13"/>
        <v>14608.497958106838</v>
      </c>
      <c r="V41" s="67">
        <f t="shared" si="25"/>
        <v>11865.171600028891</v>
      </c>
      <c r="W41" s="64">
        <f t="shared" si="26"/>
        <v>11865.171600028891</v>
      </c>
      <c r="X41" s="178">
        <f>items!J27</f>
        <v>96</v>
      </c>
      <c r="Y41" s="65">
        <f t="shared" si="16"/>
        <v>1139056</v>
      </c>
      <c r="Z41" s="199">
        <f t="shared" si="27"/>
        <v>14608.497958106838</v>
      </c>
      <c r="AA41" s="199">
        <f t="shared" si="28"/>
        <v>1402415.8039782564</v>
      </c>
    </row>
    <row r="42" spans="1:27" ht="13.8">
      <c r="A42" s="160" t="str">
        <f>items!H28</f>
        <v>Antiguo</v>
      </c>
      <c r="B42" s="142" t="str">
        <f>items!E28</f>
        <v>SGA 27</v>
      </c>
      <c r="C42" s="105" t="str">
        <f>VLOOKUP(B42,items!$E$2:$G$156,3,FALSE)</f>
        <v>Varsol ecológico 2 (Compra)</v>
      </c>
      <c r="D42" s="64">
        <f>VLOOKUP(B42,INSUMOS!$A$16:$F$160,3,FALSE)</f>
        <v>18846</v>
      </c>
      <c r="E42" s="64">
        <f t="shared" si="0"/>
        <v>20041</v>
      </c>
      <c r="F42" s="64">
        <f>VLOOKUP(B42,INSUMOS!$A$16:$F$160,5,FALSE)</f>
        <v>33689</v>
      </c>
      <c r="G42" s="64">
        <f t="shared" si="1"/>
        <v>35269</v>
      </c>
      <c r="H42" s="64">
        <f>VLOOKUP(C42,'Catalogo Z21 AMP CCE'!$B$110:$AI$526,34,FALSE)</f>
        <v>33931.346114276821</v>
      </c>
      <c r="I42" s="64">
        <f t="shared" si="2"/>
        <v>27655</v>
      </c>
      <c r="J42" s="64">
        <f t="shared" si="3"/>
        <v>26586.199972918283</v>
      </c>
      <c r="K42" s="64">
        <f t="shared" si="4"/>
        <v>25558.706526848669</v>
      </c>
      <c r="L42" s="64">
        <f t="shared" si="5"/>
        <v>27655</v>
      </c>
      <c r="M42" s="64">
        <f t="shared" si="6"/>
        <v>20041</v>
      </c>
      <c r="N42" s="64"/>
      <c r="O42" s="64">
        <f t="shared" si="19"/>
        <v>25558.706526848669</v>
      </c>
      <c r="P42" s="64">
        <f t="shared" si="20"/>
        <v>29747.115371425607</v>
      </c>
      <c r="Q42" s="64">
        <f t="shared" si="21"/>
        <v>28838.403080598935</v>
      </c>
      <c r="R42" s="64">
        <f t="shared" si="22"/>
        <v>27849.336306760593</v>
      </c>
      <c r="S42" s="64">
        <f t="shared" si="23"/>
        <v>33931.346114276821</v>
      </c>
      <c r="T42" s="64">
        <f t="shared" si="24"/>
        <v>20041</v>
      </c>
      <c r="U42" s="64">
        <f t="shared" si="13"/>
        <v>33931.346114276821</v>
      </c>
      <c r="V42" s="67">
        <f t="shared" si="25"/>
        <v>28838.403080598935</v>
      </c>
      <c r="W42" s="64">
        <f t="shared" si="26"/>
        <v>28838.403080598935</v>
      </c>
      <c r="X42" s="178">
        <f>items!J28</f>
        <v>25</v>
      </c>
      <c r="Y42" s="65">
        <f t="shared" si="16"/>
        <v>720960</v>
      </c>
      <c r="Z42" s="199">
        <f t="shared" si="27"/>
        <v>33931.346114276821</v>
      </c>
      <c r="AA42" s="199">
        <f t="shared" si="28"/>
        <v>848283.6528569205</v>
      </c>
    </row>
    <row r="43" spans="1:27" ht="13.8">
      <c r="A43" s="160" t="str">
        <f>items!H29</f>
        <v>Antiguo</v>
      </c>
      <c r="B43" s="142" t="str">
        <f>items!E29</f>
        <v>SGA 28</v>
      </c>
      <c r="C43" s="105" t="str">
        <f>VLOOKUP(B43,items!$E$2:$G$156,3,FALSE)</f>
        <v>Brillametal en crema (Compra)</v>
      </c>
      <c r="D43" s="64">
        <f>VLOOKUP(B43,INSUMOS!$A$16:$F$160,3,FALSE)</f>
        <v>6731</v>
      </c>
      <c r="E43" s="64">
        <f t="shared" si="0"/>
        <v>7158</v>
      </c>
      <c r="F43" s="64">
        <f>VLOOKUP(B43,INSUMOS!$A$16:$F$160,5,FALSE)</f>
        <v>10204</v>
      </c>
      <c r="G43" s="64">
        <f t="shared" si="1"/>
        <v>10683</v>
      </c>
      <c r="H43" s="64">
        <f>VLOOKUP(C43,'Catalogo Z21 AMP CCE'!$B$110:$AI$526,34,FALSE)</f>
        <v>11751.78174614105</v>
      </c>
      <c r="I43" s="64">
        <f t="shared" si="2"/>
        <v>8920.5</v>
      </c>
      <c r="J43" s="64">
        <f t="shared" si="3"/>
        <v>8744.6505933627795</v>
      </c>
      <c r="K43" s="64">
        <f t="shared" si="4"/>
        <v>8572.2676979989901</v>
      </c>
      <c r="L43" s="64">
        <f t="shared" si="5"/>
        <v>8920.5</v>
      </c>
      <c r="M43" s="64">
        <f t="shared" si="6"/>
        <v>7158</v>
      </c>
      <c r="N43" s="64"/>
      <c r="O43" s="64">
        <f t="shared" si="19"/>
        <v>8572.2676979989901</v>
      </c>
      <c r="P43" s="64">
        <f t="shared" si="20"/>
        <v>9864.260582047018</v>
      </c>
      <c r="Q43" s="64">
        <f t="shared" si="21"/>
        <v>9650.0496214525538</v>
      </c>
      <c r="R43" s="64">
        <f t="shared" si="22"/>
        <v>9421.9930070185928</v>
      </c>
      <c r="S43" s="64">
        <f t="shared" si="23"/>
        <v>10683</v>
      </c>
      <c r="T43" s="64">
        <f t="shared" si="24"/>
        <v>7158</v>
      </c>
      <c r="U43" s="64">
        <f t="shared" si="13"/>
        <v>11751.78174614105</v>
      </c>
      <c r="V43" s="67">
        <f t="shared" si="25"/>
        <v>9650.0496214525538</v>
      </c>
      <c r="W43" s="64">
        <f t="shared" si="26"/>
        <v>9650.0496214525538</v>
      </c>
      <c r="X43" s="178">
        <f>items!J29</f>
        <v>4</v>
      </c>
      <c r="Y43" s="65">
        <f t="shared" si="16"/>
        <v>38600</v>
      </c>
      <c r="Z43" s="199">
        <f t="shared" si="27"/>
        <v>11751.78174614105</v>
      </c>
      <c r="AA43" s="199">
        <f t="shared" si="28"/>
        <v>47007.126984564202</v>
      </c>
    </row>
    <row r="44" spans="1:27" ht="13.8">
      <c r="A44" s="160" t="str">
        <f>items!H30</f>
        <v>Antiguo</v>
      </c>
      <c r="B44" s="142" t="str">
        <f>items!E30</f>
        <v>SGA 29</v>
      </c>
      <c r="C44" s="105" t="str">
        <f>VLOOKUP(B44,items!$E$2:$G$156,3,FALSE)</f>
        <v>Ambientador 1 (Compra)</v>
      </c>
      <c r="D44" s="64">
        <f>VLOOKUP(B44,INSUMOS!$A$16:$F$160,3,FALSE)</f>
        <v>7760</v>
      </c>
      <c r="E44" s="64">
        <f t="shared" si="0"/>
        <v>8252</v>
      </c>
      <c r="F44" s="64">
        <f>VLOOKUP(B44,INSUMOS!$A$16:$F$160,5,FALSE)</f>
        <v>9356</v>
      </c>
      <c r="G44" s="64">
        <f t="shared" si="1"/>
        <v>9795</v>
      </c>
      <c r="H44" s="64">
        <f>VLOOKUP(C44,'Catalogo Z21 AMP CCE'!$B$110:$AI$526,34,FALSE)</f>
        <v>13694.478298511664</v>
      </c>
      <c r="I44" s="64">
        <f t="shared" si="2"/>
        <v>9023.5</v>
      </c>
      <c r="J44" s="64">
        <f t="shared" si="3"/>
        <v>8990.4582753049908</v>
      </c>
      <c r="K44" s="64">
        <f t="shared" si="4"/>
        <v>8957.5375408655182</v>
      </c>
      <c r="L44" s="64">
        <f t="shared" si="5"/>
        <v>9023.5</v>
      </c>
      <c r="M44" s="64">
        <f t="shared" si="6"/>
        <v>8252</v>
      </c>
      <c r="N44" s="64"/>
      <c r="O44" s="64">
        <f t="shared" si="19"/>
        <v>8957.5375408655182</v>
      </c>
      <c r="P44" s="64">
        <f t="shared" si="20"/>
        <v>10580.492766170553</v>
      </c>
      <c r="Q44" s="64">
        <f t="shared" si="21"/>
        <v>10344.346288031576</v>
      </c>
      <c r="R44" s="64">
        <f t="shared" si="22"/>
        <v>10124.949300153725</v>
      </c>
      <c r="S44" s="64">
        <f t="shared" si="23"/>
        <v>9795</v>
      </c>
      <c r="T44" s="64">
        <f t="shared" si="24"/>
        <v>8252</v>
      </c>
      <c r="U44" s="64">
        <f t="shared" si="13"/>
        <v>13694.478298511664</v>
      </c>
      <c r="V44" s="67">
        <f t="shared" si="25"/>
        <v>10344.346288031576</v>
      </c>
      <c r="W44" s="64">
        <f t="shared" si="26"/>
        <v>10344.346288031576</v>
      </c>
      <c r="X44" s="178">
        <f>items!J30</f>
        <v>25</v>
      </c>
      <c r="Y44" s="65">
        <f t="shared" si="16"/>
        <v>258609</v>
      </c>
      <c r="Z44" s="199">
        <f t="shared" si="27"/>
        <v>13694.478298511664</v>
      </c>
      <c r="AA44" s="199">
        <f t="shared" si="28"/>
        <v>342361.95746279159</v>
      </c>
    </row>
    <row r="45" spans="1:27" ht="13.8">
      <c r="A45" s="160" t="str">
        <f>items!H31</f>
        <v>Antiguo</v>
      </c>
      <c r="B45" s="142" t="str">
        <f>items!E31</f>
        <v>SGA 30</v>
      </c>
      <c r="C45" s="105" t="str">
        <f>VLOOKUP(B45,items!$E$2:$G$156,3,FALSE)</f>
        <v>Ambientador 2 (Compra)</v>
      </c>
      <c r="D45" s="64">
        <f>VLOOKUP(B45,INSUMOS!$A$16:$F$160,3,FALSE)</f>
        <v>9888</v>
      </c>
      <c r="E45" s="64">
        <f t="shared" si="0"/>
        <v>10515</v>
      </c>
      <c r="F45" s="64">
        <f>VLOOKUP(B45,INSUMOS!$A$16:$F$160,5,FALSE)</f>
        <v>12971</v>
      </c>
      <c r="G45" s="64">
        <f t="shared" si="1"/>
        <v>13579</v>
      </c>
      <c r="H45" s="64">
        <f>VLOOKUP(C45,'Catalogo Z21 AMP CCE'!$B$110:$AI$526,34,FALSE)</f>
        <v>13316.882828847054</v>
      </c>
      <c r="I45" s="64">
        <f t="shared" si="2"/>
        <v>12047</v>
      </c>
      <c r="J45" s="64">
        <f t="shared" si="3"/>
        <v>11949.191813675099</v>
      </c>
      <c r="K45" s="64">
        <f t="shared" si="4"/>
        <v>11852.177720594338</v>
      </c>
      <c r="L45" s="64">
        <f t="shared" si="5"/>
        <v>12047</v>
      </c>
      <c r="M45" s="64">
        <f t="shared" si="6"/>
        <v>10515</v>
      </c>
      <c r="N45" s="64"/>
      <c r="O45" s="64">
        <f t="shared" si="19"/>
        <v>11852.177720594338</v>
      </c>
      <c r="P45" s="64">
        <f t="shared" si="20"/>
        <v>12470.294276282351</v>
      </c>
      <c r="Q45" s="64">
        <f t="shared" si="21"/>
        <v>12388.723151631848</v>
      </c>
      <c r="R45" s="64">
        <f t="shared" si="22"/>
        <v>12303.250079160116</v>
      </c>
      <c r="S45" s="64">
        <f t="shared" si="23"/>
        <v>13316.882828847054</v>
      </c>
      <c r="T45" s="64">
        <f t="shared" si="24"/>
        <v>10515</v>
      </c>
      <c r="U45" s="64">
        <f t="shared" si="13"/>
        <v>13316.882828847054</v>
      </c>
      <c r="V45" s="67">
        <f t="shared" si="25"/>
        <v>12388.723151631848</v>
      </c>
      <c r="W45" s="64">
        <f t="shared" si="26"/>
        <v>12388.723151631848</v>
      </c>
      <c r="X45" s="178">
        <f>items!J31</f>
        <v>25</v>
      </c>
      <c r="Y45" s="65">
        <f t="shared" si="16"/>
        <v>309718</v>
      </c>
      <c r="Z45" s="199">
        <f t="shared" si="27"/>
        <v>13316.882828847054</v>
      </c>
      <c r="AA45" s="199">
        <f t="shared" si="28"/>
        <v>332922.07072117634</v>
      </c>
    </row>
    <row r="46" spans="1:27" ht="13.8">
      <c r="A46" s="160" t="str">
        <f>items!H32</f>
        <v>Antiguo</v>
      </c>
      <c r="B46" s="142" t="str">
        <f>items!E32</f>
        <v>SGA 31</v>
      </c>
      <c r="C46" s="105" t="str">
        <f>VLOOKUP(B46,items!$E$2:$G$156,3,FALSE)</f>
        <v>Insecticida 1 (Compra)</v>
      </c>
      <c r="D46" s="64">
        <f>VLOOKUP(B46,INSUMOS!$A$16:$F$160,3,FALSE)</f>
        <v>11878</v>
      </c>
      <c r="E46" s="64">
        <f t="shared" si="0"/>
        <v>12631</v>
      </c>
      <c r="F46" s="64">
        <f>VLOOKUP(B46,INSUMOS!$A$16:$F$160,5,FALSE)</f>
        <v>18522</v>
      </c>
      <c r="G46" s="64">
        <f t="shared" si="1"/>
        <v>19391</v>
      </c>
      <c r="H46" s="64">
        <f>VLOOKUP(C46,'Catalogo Z21 AMP CCE'!$B$110:$AI$526,34,FALSE)</f>
        <v>21932.907589453411</v>
      </c>
      <c r="I46" s="64">
        <f t="shared" si="2"/>
        <v>16011</v>
      </c>
      <c r="J46" s="64">
        <f t="shared" si="3"/>
        <v>15650.166804222887</v>
      </c>
      <c r="K46" s="64">
        <f t="shared" si="4"/>
        <v>15297.465554930985</v>
      </c>
      <c r="L46" s="64">
        <f t="shared" si="5"/>
        <v>16011</v>
      </c>
      <c r="M46" s="64">
        <f t="shared" si="6"/>
        <v>12631</v>
      </c>
      <c r="N46" s="64"/>
      <c r="O46" s="64">
        <f t="shared" si="19"/>
        <v>15297.465554930985</v>
      </c>
      <c r="P46" s="64">
        <f t="shared" si="20"/>
        <v>17984.969196484471</v>
      </c>
      <c r="Q46" s="64">
        <f t="shared" si="21"/>
        <v>17513.705802601358</v>
      </c>
      <c r="R46" s="64">
        <f t="shared" si="22"/>
        <v>17013.148740613302</v>
      </c>
      <c r="S46" s="64">
        <f t="shared" si="23"/>
        <v>19391</v>
      </c>
      <c r="T46" s="64">
        <f t="shared" si="24"/>
        <v>12631</v>
      </c>
      <c r="U46" s="64">
        <f t="shared" si="13"/>
        <v>21932.907589453411</v>
      </c>
      <c r="V46" s="67">
        <f t="shared" si="25"/>
        <v>17513.705802601358</v>
      </c>
      <c r="W46" s="64">
        <f t="shared" si="26"/>
        <v>17513.705802601358</v>
      </c>
      <c r="X46" s="178">
        <f>items!J32</f>
        <v>25</v>
      </c>
      <c r="Y46" s="65">
        <f t="shared" si="16"/>
        <v>437843</v>
      </c>
      <c r="Z46" s="199">
        <f t="shared" si="27"/>
        <v>21932.907589453411</v>
      </c>
      <c r="AA46" s="199">
        <f t="shared" si="28"/>
        <v>548322.68973633531</v>
      </c>
    </row>
    <row r="47" spans="1:27" ht="13.8">
      <c r="A47" s="160" t="str">
        <f>items!H33</f>
        <v>Antiguo</v>
      </c>
      <c r="B47" s="142" t="str">
        <f>items!E33</f>
        <v>SGA 32</v>
      </c>
      <c r="C47" s="105" t="str">
        <f>VLOOKUP(B47,items!$E$2:$G$156,3,FALSE)</f>
        <v>Insecticida 2 (Compra)</v>
      </c>
      <c r="D47" s="64">
        <f>VLOOKUP(B47,INSUMOS!$A$16:$F$160,3,FALSE)</f>
        <v>11878</v>
      </c>
      <c r="E47" s="64">
        <f t="shared" si="0"/>
        <v>12631</v>
      </c>
      <c r="F47" s="64">
        <f>VLOOKUP(B47,INSUMOS!$A$16:$F$160,5,FALSE)</f>
        <v>19962</v>
      </c>
      <c r="G47" s="64">
        <f t="shared" si="1"/>
        <v>20898</v>
      </c>
      <c r="H47" s="64">
        <f>VLOOKUP(C47,'Catalogo Z21 AMP CCE'!$B$110:$AI$526,34,FALSE)</f>
        <v>25373.012826247963</v>
      </c>
      <c r="I47" s="64">
        <f t="shared" si="2"/>
        <v>16764.5</v>
      </c>
      <c r="J47" s="64">
        <f t="shared" si="3"/>
        <v>16246.927032519105</v>
      </c>
      <c r="K47" s="64">
        <f t="shared" si="4"/>
        <v>15745.333174267051</v>
      </c>
      <c r="L47" s="64">
        <f t="shared" si="5"/>
        <v>16764.5</v>
      </c>
      <c r="M47" s="64">
        <f t="shared" si="6"/>
        <v>12631</v>
      </c>
      <c r="N47" s="64"/>
      <c r="O47" s="64">
        <f t="shared" si="19"/>
        <v>15745.333174267051</v>
      </c>
      <c r="P47" s="64">
        <f t="shared" si="20"/>
        <v>19634.004275415988</v>
      </c>
      <c r="Q47" s="64">
        <f t="shared" si="21"/>
        <v>18849.716942677336</v>
      </c>
      <c r="R47" s="64">
        <f t="shared" si="22"/>
        <v>18025.193692842211</v>
      </c>
      <c r="S47" s="64">
        <f t="shared" si="23"/>
        <v>20898</v>
      </c>
      <c r="T47" s="64">
        <f t="shared" si="24"/>
        <v>12631</v>
      </c>
      <c r="U47" s="64">
        <f t="shared" si="13"/>
        <v>25373.012826247963</v>
      </c>
      <c r="V47" s="67">
        <f t="shared" si="25"/>
        <v>18849.716942677336</v>
      </c>
      <c r="W47" s="64">
        <f t="shared" si="26"/>
        <v>18849.716942677336</v>
      </c>
      <c r="X47" s="178">
        <f>items!J33</f>
        <v>25</v>
      </c>
      <c r="Y47" s="65">
        <f t="shared" si="16"/>
        <v>471243</v>
      </c>
      <c r="Z47" s="199">
        <f t="shared" si="27"/>
        <v>25373.012826247963</v>
      </c>
      <c r="AA47" s="199">
        <f t="shared" si="28"/>
        <v>634325.32065619912</v>
      </c>
    </row>
    <row r="48" spans="1:27" ht="13.8">
      <c r="A48" s="160" t="str">
        <f>items!H34</f>
        <v>Antiguo</v>
      </c>
      <c r="B48" s="142" t="str">
        <f>items!E34</f>
        <v>SGA 33</v>
      </c>
      <c r="C48" s="105" t="str">
        <f>VLOOKUP(B48,items!$E$2:$G$156,3,FALSE)</f>
        <v>Limpiones 1 (Compra)</v>
      </c>
      <c r="D48" s="64">
        <f>VLOOKUP(B48,INSUMOS!$A$16:$F$160,3,FALSE)</f>
        <v>4469</v>
      </c>
      <c r="E48" s="64">
        <f t="shared" si="0"/>
        <v>4752</v>
      </c>
      <c r="F48" s="64">
        <f>VLOOKUP(B48,INSUMOS!$A$16:$F$160,5,FALSE)</f>
        <v>6598</v>
      </c>
      <c r="G48" s="64">
        <f t="shared" si="1"/>
        <v>6907</v>
      </c>
      <c r="H48" s="64">
        <f>VLOOKUP(C48,'Catalogo Z21 AMP CCE'!$B$110:$AI$526,34,FALSE)</f>
        <v>5169.6368469122617</v>
      </c>
      <c r="I48" s="64">
        <f t="shared" si="2"/>
        <v>5829.5</v>
      </c>
      <c r="J48" s="64">
        <f t="shared" si="3"/>
        <v>5729.0543722328212</v>
      </c>
      <c r="K48" s="64">
        <f t="shared" si="4"/>
        <v>5630.3394802298653</v>
      </c>
      <c r="L48" s="64">
        <f t="shared" si="5"/>
        <v>5829.5</v>
      </c>
      <c r="M48" s="64">
        <f t="shared" si="6"/>
        <v>4752</v>
      </c>
      <c r="N48" s="64"/>
      <c r="O48" s="64">
        <f t="shared" si="19"/>
        <v>5630.3394802298653</v>
      </c>
      <c r="P48" s="64">
        <f t="shared" si="20"/>
        <v>5609.5456156374203</v>
      </c>
      <c r="Q48" s="64">
        <f t="shared" si="21"/>
        <v>5536.1601050914342</v>
      </c>
      <c r="R48" s="64">
        <f t="shared" si="22"/>
        <v>5467.9114867185226</v>
      </c>
      <c r="S48" s="64">
        <f t="shared" si="23"/>
        <v>5169.6368469122617</v>
      </c>
      <c r="T48" s="64">
        <f t="shared" si="24"/>
        <v>4752</v>
      </c>
      <c r="U48" s="64">
        <f t="shared" si="13"/>
        <v>5169.6368469122617</v>
      </c>
      <c r="V48" s="67">
        <f t="shared" si="25"/>
        <v>5536.1601050914342</v>
      </c>
      <c r="W48" s="64">
        <f t="shared" si="26"/>
        <v>5536.1601050914342</v>
      </c>
      <c r="X48" s="178">
        <f>items!J34</f>
        <v>25</v>
      </c>
      <c r="Y48" s="65">
        <f t="shared" si="16"/>
        <v>138404</v>
      </c>
      <c r="Z48" s="199">
        <f t="shared" si="27"/>
        <v>5169.6368469122617</v>
      </c>
      <c r="AA48" s="199">
        <f t="shared" si="28"/>
        <v>129240.92117280654</v>
      </c>
    </row>
    <row r="49" spans="1:27" ht="13.8">
      <c r="A49" s="160" t="str">
        <f>items!H35</f>
        <v>Antiguo</v>
      </c>
      <c r="B49" s="142" t="str">
        <f>items!E35</f>
        <v>SGA 34</v>
      </c>
      <c r="C49" s="105" t="str">
        <f>VLOOKUP(B49,items!$E$2:$G$156,3,FALSE)</f>
        <v>Bayetilla 1 (Compra)</v>
      </c>
      <c r="D49" s="64">
        <f>VLOOKUP(B49,INSUMOS!$A$16:$F$160,3,FALSE)</f>
        <v>6989</v>
      </c>
      <c r="E49" s="64">
        <f t="shared" si="0"/>
        <v>7432</v>
      </c>
      <c r="F49" s="64">
        <f>VLOOKUP(B49,INSUMOS!$A$16:$F$160,5,FALSE)</f>
        <v>9167</v>
      </c>
      <c r="G49" s="64">
        <f t="shared" si="1"/>
        <v>9597</v>
      </c>
      <c r="H49" s="64">
        <f>VLOOKUP(C49,'Catalogo Z21 AMP CCE'!$B$110:$AI$526,34,FALSE)</f>
        <v>9689.2975699761082</v>
      </c>
      <c r="I49" s="64">
        <f t="shared" si="2"/>
        <v>8514.5</v>
      </c>
      <c r="J49" s="64">
        <f t="shared" si="3"/>
        <v>8445.40727259497</v>
      </c>
      <c r="K49" s="64">
        <f t="shared" si="4"/>
        <v>8376.8752128721608</v>
      </c>
      <c r="L49" s="64">
        <f t="shared" si="5"/>
        <v>8514.5</v>
      </c>
      <c r="M49" s="64">
        <f t="shared" si="6"/>
        <v>7432</v>
      </c>
      <c r="N49" s="64"/>
      <c r="O49" s="64">
        <f t="shared" si="19"/>
        <v>8376.8752128721608</v>
      </c>
      <c r="P49" s="64">
        <f t="shared" si="20"/>
        <v>8906.0991899920355</v>
      </c>
      <c r="Q49" s="64">
        <f t="shared" si="21"/>
        <v>8841.1989452277139</v>
      </c>
      <c r="R49" s="64">
        <f t="shared" si="22"/>
        <v>8772.9772486974889</v>
      </c>
      <c r="S49" s="64">
        <f t="shared" si="23"/>
        <v>9597</v>
      </c>
      <c r="T49" s="64">
        <f t="shared" si="24"/>
        <v>7432</v>
      </c>
      <c r="U49" s="64">
        <f t="shared" si="13"/>
        <v>9689.2975699761082</v>
      </c>
      <c r="V49" s="67">
        <f t="shared" si="25"/>
        <v>8841.1989452277139</v>
      </c>
      <c r="W49" s="64">
        <f t="shared" si="26"/>
        <v>8841.1989452277139</v>
      </c>
      <c r="X49" s="178">
        <f>items!J35</f>
        <v>25</v>
      </c>
      <c r="Y49" s="65">
        <f t="shared" si="16"/>
        <v>221030</v>
      </c>
      <c r="Z49" s="199">
        <f t="shared" si="27"/>
        <v>9689.2975699761082</v>
      </c>
      <c r="AA49" s="199">
        <f t="shared" si="28"/>
        <v>242232.4392494027</v>
      </c>
    </row>
    <row r="50" spans="1:27" ht="13.8">
      <c r="A50" s="160" t="str">
        <f>items!H36</f>
        <v>Antiguo</v>
      </c>
      <c r="B50" s="142" t="str">
        <f>items!E36</f>
        <v>SGA 35</v>
      </c>
      <c r="C50" s="105" t="str">
        <f>VLOOKUP(B50,items!$E$2:$G$156,3,FALSE)</f>
        <v>Bayetilla 2 (Compra)</v>
      </c>
      <c r="D50" s="64">
        <f>VLOOKUP(B50,INSUMOS!$A$16:$F$160,3,FALSE)</f>
        <v>6404</v>
      </c>
      <c r="E50" s="64">
        <f t="shared" si="0"/>
        <v>6810</v>
      </c>
      <c r="F50" s="64">
        <f>VLOOKUP(B50,INSUMOS!$A$16:$F$160,5,FALSE)</f>
        <v>9275</v>
      </c>
      <c r="G50" s="64">
        <f t="shared" si="1"/>
        <v>9710</v>
      </c>
      <c r="H50" s="64">
        <f>VLOOKUP(C50,'Catalogo Z21 AMP CCE'!$B$110:$AI$526,34,FALSE)</f>
        <v>9965.5432034982732</v>
      </c>
      <c r="I50" s="64">
        <f t="shared" si="2"/>
        <v>8260</v>
      </c>
      <c r="J50" s="64">
        <f t="shared" si="3"/>
        <v>8131.7341323975916</v>
      </c>
      <c r="K50" s="64">
        <f t="shared" si="4"/>
        <v>8005.46004842615</v>
      </c>
      <c r="L50" s="64">
        <f t="shared" si="5"/>
        <v>8260</v>
      </c>
      <c r="M50" s="64">
        <f t="shared" si="6"/>
        <v>6810</v>
      </c>
      <c r="N50" s="64"/>
      <c r="O50" s="64">
        <f t="shared" si="19"/>
        <v>8005.46004842615</v>
      </c>
      <c r="P50" s="64">
        <f t="shared" si="20"/>
        <v>8828.5144011660905</v>
      </c>
      <c r="Q50" s="64">
        <f t="shared" si="21"/>
        <v>8702.0673331082962</v>
      </c>
      <c r="R50" s="64">
        <f t="shared" si="22"/>
        <v>8567.1389021298855</v>
      </c>
      <c r="S50" s="64">
        <f t="shared" si="23"/>
        <v>9710</v>
      </c>
      <c r="T50" s="64">
        <f t="shared" si="24"/>
        <v>6810</v>
      </c>
      <c r="U50" s="64">
        <f t="shared" si="13"/>
        <v>9965.5432034982732</v>
      </c>
      <c r="V50" s="67">
        <f t="shared" si="25"/>
        <v>8702.0673331082962</v>
      </c>
      <c r="W50" s="64">
        <f t="shared" si="26"/>
        <v>8702.0673331082962</v>
      </c>
      <c r="X50" s="178">
        <f>items!J36</f>
        <v>25</v>
      </c>
      <c r="Y50" s="65">
        <f t="shared" si="16"/>
        <v>217552</v>
      </c>
      <c r="Z50" s="199">
        <f t="shared" si="27"/>
        <v>9965.5432034982732</v>
      </c>
      <c r="AA50" s="199">
        <f t="shared" si="28"/>
        <v>249138.58008745682</v>
      </c>
    </row>
    <row r="51" spans="1:27" ht="26.4">
      <c r="A51" s="160" t="str">
        <f>items!H37</f>
        <v>Antiguo</v>
      </c>
      <c r="B51" s="142" t="str">
        <f>items!E37</f>
        <v>SGA 36</v>
      </c>
      <c r="C51" s="105" t="str">
        <f>VLOOKUP(B51,items!$E$2:$G$156,3,FALSE)</f>
        <v>Toalla en tela blanca para pisos por metro (repuesto de haraganes) (Compra)</v>
      </c>
      <c r="D51" s="64">
        <f>VLOOKUP(B51,INSUMOS!$A$16:$F$160,3,FALSE)</f>
        <v>12115</v>
      </c>
      <c r="E51" s="64">
        <f t="shared" si="0"/>
        <v>12883</v>
      </c>
      <c r="F51" s="64">
        <f>VLOOKUP(B51,INSUMOS!$A$16:$F$160,5,FALSE)</f>
        <v>14276</v>
      </c>
      <c r="G51" s="64">
        <f t="shared" si="1"/>
        <v>14946</v>
      </c>
      <c r="H51" s="64">
        <f>VLOOKUP(C51,'Catalogo Z21 AMP CCE'!$B$110:$AI$526,34,FALSE)</f>
        <v>16680.685249688151</v>
      </c>
      <c r="I51" s="64">
        <f t="shared" si="2"/>
        <v>13914.5</v>
      </c>
      <c r="J51" s="64">
        <f t="shared" si="3"/>
        <v>13876.214109042854</v>
      </c>
      <c r="K51" s="64">
        <f t="shared" si="4"/>
        <v>13838.033562111468</v>
      </c>
      <c r="L51" s="64">
        <f t="shared" si="5"/>
        <v>13914.5</v>
      </c>
      <c r="M51" s="64">
        <f t="shared" si="6"/>
        <v>12883</v>
      </c>
      <c r="N51" s="64"/>
      <c r="O51" s="64">
        <f t="shared" si="19"/>
        <v>13838.033562111468</v>
      </c>
      <c r="P51" s="64">
        <f t="shared" si="20"/>
        <v>14836.561749896049</v>
      </c>
      <c r="Q51" s="64">
        <f t="shared" si="21"/>
        <v>14754.300488598499</v>
      </c>
      <c r="R51" s="64">
        <f t="shared" si="22"/>
        <v>14671.448946060682</v>
      </c>
      <c r="S51" s="64">
        <f t="shared" si="23"/>
        <v>14946</v>
      </c>
      <c r="T51" s="64">
        <f t="shared" si="24"/>
        <v>12883</v>
      </c>
      <c r="U51" s="64">
        <f t="shared" si="13"/>
        <v>16680.685249688151</v>
      </c>
      <c r="V51" s="67">
        <f t="shared" si="25"/>
        <v>14754.300488598499</v>
      </c>
      <c r="W51" s="64">
        <f t="shared" si="26"/>
        <v>14754.300488598499</v>
      </c>
      <c r="X51" s="178">
        <f>items!J37</f>
        <v>25</v>
      </c>
      <c r="Y51" s="65">
        <f t="shared" si="16"/>
        <v>368858</v>
      </c>
      <c r="Z51" s="199">
        <f t="shared" si="27"/>
        <v>16680.685249688151</v>
      </c>
      <c r="AA51" s="199">
        <f t="shared" si="28"/>
        <v>417017.13124220376</v>
      </c>
    </row>
    <row r="52" spans="1:27" ht="13.8">
      <c r="A52" s="160" t="str">
        <f>items!H38</f>
        <v>Antiguo</v>
      </c>
      <c r="B52" s="142" t="str">
        <f>items!E38</f>
        <v>SGA 37</v>
      </c>
      <c r="C52" s="105" t="str">
        <f>VLOOKUP(B52,items!$E$2:$G$156,3,FALSE)</f>
        <v>Paño absorbente multiusos 1 (Compra)</v>
      </c>
      <c r="D52" s="64">
        <f>VLOOKUP(B52,INSUMOS!$A$16:$F$160,3,FALSE)</f>
        <v>2529</v>
      </c>
      <c r="E52" s="64">
        <f t="shared" si="0"/>
        <v>2689</v>
      </c>
      <c r="F52" s="64">
        <f>VLOOKUP(B52,INSUMOS!$A$16:$F$160,5,FALSE)</f>
        <v>8458</v>
      </c>
      <c r="G52" s="64">
        <f t="shared" si="1"/>
        <v>8855</v>
      </c>
      <c r="H52" s="64">
        <f>VLOOKUP(C52,'Catalogo Z21 AMP CCE'!$B$110:$AI$526,34,FALSE)</f>
        <v>11219.739821391102</v>
      </c>
      <c r="I52" s="64">
        <f t="shared" si="2"/>
        <v>5772</v>
      </c>
      <c r="J52" s="64">
        <f t="shared" si="3"/>
        <v>4879.6613612012052</v>
      </c>
      <c r="K52" s="64">
        <f t="shared" si="4"/>
        <v>4125.2763340263336</v>
      </c>
      <c r="L52" s="64">
        <f t="shared" si="5"/>
        <v>5772</v>
      </c>
      <c r="M52" s="64">
        <f t="shared" si="6"/>
        <v>2689</v>
      </c>
      <c r="N52" s="64"/>
      <c r="O52" s="64">
        <f t="shared" si="19"/>
        <v>4125.2763340263336</v>
      </c>
      <c r="P52" s="64">
        <f t="shared" si="20"/>
        <v>7587.9132737970331</v>
      </c>
      <c r="Q52" s="64">
        <f t="shared" si="21"/>
        <v>6440.5168074960939</v>
      </c>
      <c r="R52" s="64">
        <f t="shared" si="22"/>
        <v>5226.9850172376555</v>
      </c>
      <c r="S52" s="64">
        <f t="shared" si="23"/>
        <v>8855</v>
      </c>
      <c r="T52" s="64">
        <f t="shared" si="24"/>
        <v>2689</v>
      </c>
      <c r="U52" s="64">
        <f t="shared" si="13"/>
        <v>11219.739821391102</v>
      </c>
      <c r="V52" s="67">
        <f t="shared" si="25"/>
        <v>6440.5168074960939</v>
      </c>
      <c r="W52" s="64">
        <f t="shared" si="26"/>
        <v>6440.5168074960939</v>
      </c>
      <c r="X52" s="178">
        <f>items!J38</f>
        <v>25</v>
      </c>
      <c r="Y52" s="65">
        <f t="shared" si="16"/>
        <v>161013</v>
      </c>
      <c r="Z52" s="199">
        <f t="shared" si="27"/>
        <v>11219.739821391102</v>
      </c>
      <c r="AA52" s="199">
        <f t="shared" si="28"/>
        <v>280493.49553477752</v>
      </c>
    </row>
    <row r="53" spans="1:27" ht="13.8">
      <c r="A53" s="160" t="str">
        <f>items!H39</f>
        <v>Antiguo</v>
      </c>
      <c r="B53" s="142" t="str">
        <f>items!E39</f>
        <v>SGA 38</v>
      </c>
      <c r="C53" s="105" t="str">
        <f>VLOOKUP(B53,items!$E$2:$G$156,3,FALSE)</f>
        <v>Esponjilla 1 (Compra)</v>
      </c>
      <c r="D53" s="64">
        <f>VLOOKUP(B53,INSUMOS!$A$16:$F$160,3,FALSE)</f>
        <v>1212</v>
      </c>
      <c r="E53" s="64">
        <f t="shared" si="0"/>
        <v>1289</v>
      </c>
      <c r="F53" s="64">
        <f>VLOOKUP(B53,INSUMOS!$A$16:$F$160,5,FALSE)</f>
        <v>1021</v>
      </c>
      <c r="G53" s="64">
        <f t="shared" si="1"/>
        <v>1069</v>
      </c>
      <c r="H53" s="64">
        <f>VLOOKUP(C53,'Catalogo Z21 AMP CCE'!$B$110:$AI$526,34,FALSE)</f>
        <v>1355.4275742028631</v>
      </c>
      <c r="I53" s="64">
        <f t="shared" si="2"/>
        <v>1179</v>
      </c>
      <c r="J53" s="64">
        <f t="shared" si="3"/>
        <v>1173.8573167127256</v>
      </c>
      <c r="K53" s="64">
        <f t="shared" si="4"/>
        <v>1168.7370653095843</v>
      </c>
      <c r="L53" s="64">
        <f t="shared" si="5"/>
        <v>1179</v>
      </c>
      <c r="M53" s="64">
        <f t="shared" si="6"/>
        <v>1069</v>
      </c>
      <c r="N53" s="64"/>
      <c r="O53" s="64">
        <f t="shared" si="19"/>
        <v>1168.7370653095843</v>
      </c>
      <c r="P53" s="64">
        <f t="shared" si="20"/>
        <v>1237.8091914009544</v>
      </c>
      <c r="Q53" s="64">
        <f t="shared" si="21"/>
        <v>1231.5034883260396</v>
      </c>
      <c r="R53" s="64">
        <f t="shared" si="22"/>
        <v>1224.9780580391091</v>
      </c>
      <c r="S53" s="64">
        <f t="shared" si="23"/>
        <v>1289</v>
      </c>
      <c r="T53" s="64">
        <f t="shared" si="24"/>
        <v>1069</v>
      </c>
      <c r="U53" s="64">
        <f t="shared" si="13"/>
        <v>1355.4275742028631</v>
      </c>
      <c r="V53" s="67">
        <f t="shared" si="25"/>
        <v>1231.5034883260396</v>
      </c>
      <c r="W53" s="64">
        <f t="shared" si="26"/>
        <v>1231.5034883260396</v>
      </c>
      <c r="X53" s="178">
        <f>items!J39</f>
        <v>37</v>
      </c>
      <c r="Y53" s="65">
        <f t="shared" si="16"/>
        <v>45566</v>
      </c>
      <c r="Z53" s="199">
        <f t="shared" si="27"/>
        <v>1355.4275742028631</v>
      </c>
      <c r="AA53" s="199">
        <f t="shared" si="28"/>
        <v>50150.820245505936</v>
      </c>
    </row>
    <row r="54" spans="1:27" ht="13.8">
      <c r="A54" s="160" t="str">
        <f>items!H40</f>
        <v>Antiguo</v>
      </c>
      <c r="B54" s="142" t="str">
        <f>items!E40</f>
        <v>SGA 39</v>
      </c>
      <c r="C54" s="105" t="str">
        <f>VLOOKUP(B54,items!$E$2:$G$156,3,FALSE)</f>
        <v>Esponjilla 2 (Compra)</v>
      </c>
      <c r="D54" s="64">
        <f>VLOOKUP(B54,INSUMOS!$A$16:$F$160,3,FALSE)</f>
        <v>738</v>
      </c>
      <c r="E54" s="64">
        <f t="shared" si="0"/>
        <v>785</v>
      </c>
      <c r="F54" s="64">
        <f>VLOOKUP(B54,INSUMOS!$A$16:$F$160,5,FALSE)</f>
        <v>672</v>
      </c>
      <c r="G54" s="64">
        <f t="shared" si="1"/>
        <v>704</v>
      </c>
      <c r="H54" s="64">
        <f>VLOOKUP(C54,'Catalogo Z21 AMP CCE'!$B$110:$AI$526,34,FALSE)</f>
        <v>928.87748600422674</v>
      </c>
      <c r="I54" s="64">
        <f t="shared" si="2"/>
        <v>744.5</v>
      </c>
      <c r="J54" s="64">
        <f t="shared" si="3"/>
        <v>743.39760559205456</v>
      </c>
      <c r="K54" s="64">
        <f t="shared" si="4"/>
        <v>742.29684351914034</v>
      </c>
      <c r="L54" s="64">
        <f t="shared" si="5"/>
        <v>744.5</v>
      </c>
      <c r="M54" s="64">
        <f t="shared" si="6"/>
        <v>704</v>
      </c>
      <c r="N54" s="64"/>
      <c r="O54" s="64">
        <f t="shared" si="19"/>
        <v>742.29684351914034</v>
      </c>
      <c r="P54" s="64">
        <f t="shared" si="20"/>
        <v>805.95916200140891</v>
      </c>
      <c r="Q54" s="64">
        <f t="shared" si="21"/>
        <v>800.69463306977138</v>
      </c>
      <c r="R54" s="64">
        <f t="shared" si="22"/>
        <v>795.56432886360028</v>
      </c>
      <c r="S54" s="64">
        <f t="shared" si="23"/>
        <v>785</v>
      </c>
      <c r="T54" s="64">
        <f t="shared" si="24"/>
        <v>704</v>
      </c>
      <c r="U54" s="64">
        <f t="shared" si="13"/>
        <v>928.87748600422674</v>
      </c>
      <c r="V54" s="67">
        <f t="shared" si="25"/>
        <v>800.69463306977138</v>
      </c>
      <c r="W54" s="64">
        <f t="shared" si="26"/>
        <v>800.69463306977138</v>
      </c>
      <c r="X54" s="178">
        <f>items!J40</f>
        <v>37</v>
      </c>
      <c r="Y54" s="65">
        <f t="shared" si="16"/>
        <v>29626</v>
      </c>
      <c r="Z54" s="199">
        <f t="shared" si="27"/>
        <v>928.87748600422674</v>
      </c>
      <c r="AA54" s="199">
        <f t="shared" si="28"/>
        <v>34368.466982156388</v>
      </c>
    </row>
    <row r="55" spans="1:27" ht="13.8">
      <c r="A55" s="160" t="str">
        <f>items!H41</f>
        <v>Antiguo</v>
      </c>
      <c r="B55" s="142" t="str">
        <f>items!E41</f>
        <v>SGA 40</v>
      </c>
      <c r="C55" s="105" t="str">
        <f>VLOOKUP(B55,items!$E$2:$G$156,3,FALSE)</f>
        <v>Esponjilla 3 (Compra)</v>
      </c>
      <c r="D55" s="64">
        <f>VLOOKUP(B55,INSUMOS!$A$16:$F$160,3,FALSE)</f>
        <v>318</v>
      </c>
      <c r="E55" s="64">
        <f t="shared" si="0"/>
        <v>338</v>
      </c>
      <c r="F55" s="64">
        <f>VLOOKUP(B55,INSUMOS!$A$16:$F$160,5,FALSE)</f>
        <v>396</v>
      </c>
      <c r="G55" s="64">
        <f t="shared" si="1"/>
        <v>415</v>
      </c>
      <c r="H55" s="64">
        <f>VLOOKUP(C55,'Catalogo Z21 AMP CCE'!$B$110:$AI$526,34,FALSE)</f>
        <v>507.51665765555913</v>
      </c>
      <c r="I55" s="64">
        <f t="shared" si="2"/>
        <v>376.5</v>
      </c>
      <c r="J55" s="64">
        <f t="shared" si="3"/>
        <v>374.5263675630863</v>
      </c>
      <c r="K55" s="64">
        <f t="shared" si="4"/>
        <v>372.56308100929613</v>
      </c>
      <c r="L55" s="64">
        <f t="shared" si="5"/>
        <v>376.5</v>
      </c>
      <c r="M55" s="64">
        <f t="shared" si="6"/>
        <v>338</v>
      </c>
      <c r="N55" s="64"/>
      <c r="O55" s="64">
        <f t="shared" si="19"/>
        <v>372.56308100929613</v>
      </c>
      <c r="P55" s="64">
        <f t="shared" si="20"/>
        <v>420.17221921851973</v>
      </c>
      <c r="Q55" s="64">
        <f t="shared" si="21"/>
        <v>414.44957573397039</v>
      </c>
      <c r="R55" s="64">
        <f t="shared" si="22"/>
        <v>408.79747916850403</v>
      </c>
      <c r="S55" s="64">
        <f t="shared" si="23"/>
        <v>415</v>
      </c>
      <c r="T55" s="64">
        <f t="shared" si="24"/>
        <v>338</v>
      </c>
      <c r="U55" s="64">
        <f t="shared" si="13"/>
        <v>507.51665765555913</v>
      </c>
      <c r="V55" s="67">
        <f t="shared" si="25"/>
        <v>414.44957573397039</v>
      </c>
      <c r="W55" s="64">
        <f t="shared" si="26"/>
        <v>414.44957573397039</v>
      </c>
      <c r="X55" s="178">
        <f>items!J41</f>
        <v>37</v>
      </c>
      <c r="Y55" s="65">
        <f t="shared" si="16"/>
        <v>15335</v>
      </c>
      <c r="Z55" s="199">
        <f t="shared" si="27"/>
        <v>507.51665765555913</v>
      </c>
      <c r="AA55" s="199">
        <f t="shared" si="28"/>
        <v>18778.116333255686</v>
      </c>
    </row>
    <row r="56" spans="1:27" ht="13.8">
      <c r="A56" s="160" t="str">
        <f>items!H42</f>
        <v>Antiguo</v>
      </c>
      <c r="B56" s="142" t="str">
        <f>items!E42</f>
        <v>SGA 41</v>
      </c>
      <c r="C56" s="105" t="str">
        <f>VLOOKUP(B56,items!$E$2:$G$156,3,FALSE)</f>
        <v>Esponjilla 4 (Compra)</v>
      </c>
      <c r="D56" s="64">
        <f>VLOOKUP(B56,INSUMOS!$A$16:$F$160,3,FALSE)</f>
        <v>304</v>
      </c>
      <c r="E56" s="64">
        <f t="shared" si="0"/>
        <v>323</v>
      </c>
      <c r="F56" s="64">
        <f>VLOOKUP(B56,INSUMOS!$A$16:$F$160,5,FALSE)</f>
        <v>1534</v>
      </c>
      <c r="G56" s="64">
        <f t="shared" si="1"/>
        <v>1606</v>
      </c>
      <c r="H56" s="64">
        <f>VLOOKUP(C56,'Catalogo Z21 AMP CCE'!$B$110:$AI$526,34,FALSE)</f>
        <v>2288.3836669343086</v>
      </c>
      <c r="I56" s="64">
        <f t="shared" si="2"/>
        <v>964.5</v>
      </c>
      <c r="J56" s="64">
        <f t="shared" si="3"/>
        <v>720.23468397460556</v>
      </c>
      <c r="K56" s="64">
        <f t="shared" si="4"/>
        <v>537.83100051840336</v>
      </c>
      <c r="L56" s="64">
        <f t="shared" si="5"/>
        <v>964.5</v>
      </c>
      <c r="M56" s="64">
        <f t="shared" si="6"/>
        <v>323</v>
      </c>
      <c r="N56" s="64"/>
      <c r="O56" s="64">
        <f t="shared" si="19"/>
        <v>537.83100051840336</v>
      </c>
      <c r="P56" s="64">
        <f t="shared" si="20"/>
        <v>1405.7945556447696</v>
      </c>
      <c r="Q56" s="64">
        <f t="shared" si="21"/>
        <v>1058.8285285890247</v>
      </c>
      <c r="R56" s="64">
        <f t="shared" si="22"/>
        <v>721.91221872641393</v>
      </c>
      <c r="S56" s="64">
        <f t="shared" si="23"/>
        <v>1606</v>
      </c>
      <c r="T56" s="64">
        <f t="shared" si="24"/>
        <v>323</v>
      </c>
      <c r="U56" s="64">
        <f t="shared" si="13"/>
        <v>2288.3836669343086</v>
      </c>
      <c r="V56" s="67">
        <f t="shared" si="25"/>
        <v>1058.8285285890247</v>
      </c>
      <c r="W56" s="64">
        <f t="shared" si="26"/>
        <v>1058.8285285890247</v>
      </c>
      <c r="X56" s="178">
        <f>items!J42</f>
        <v>37</v>
      </c>
      <c r="Y56" s="65">
        <f t="shared" si="16"/>
        <v>39177</v>
      </c>
      <c r="Z56" s="199">
        <f t="shared" si="27"/>
        <v>2288.3836669343086</v>
      </c>
      <c r="AA56" s="199">
        <f t="shared" si="28"/>
        <v>84670.195676569419</v>
      </c>
    </row>
    <row r="57" spans="1:27" s="41" customFormat="1" ht="13.8">
      <c r="A57" s="160" t="str">
        <f>items!H43</f>
        <v>Antiguo</v>
      </c>
      <c r="B57" s="142" t="str">
        <f>items!E43</f>
        <v>SGA 42</v>
      </c>
      <c r="C57" s="105" t="str">
        <f>VLOOKUP(B57,items!$E$2:$G$156,3,FALSE)</f>
        <v>Esponjilla 5 (Compra)</v>
      </c>
      <c r="D57" s="64">
        <f>VLOOKUP(B57,INSUMOS!$A$16:$F$160,3,FALSE)</f>
        <v>391</v>
      </c>
      <c r="E57" s="168">
        <f t="shared" si="0"/>
        <v>416</v>
      </c>
      <c r="F57" s="64">
        <f>VLOOKUP(B57,INSUMOS!$A$16:$F$160,5,FALSE)</f>
        <v>431</v>
      </c>
      <c r="G57" s="168">
        <f t="shared" si="1"/>
        <v>451</v>
      </c>
      <c r="H57" s="64">
        <f>VLOOKUP(C57,'Catalogo Z21 AMP CCE'!$B$110:$AI$526,34,FALSE)</f>
        <v>1200.6931389618039</v>
      </c>
      <c r="I57" s="64">
        <f t="shared" si="2"/>
        <v>433.5</v>
      </c>
      <c r="J57" s="64">
        <f t="shared" si="3"/>
        <v>433.14662644420997</v>
      </c>
      <c r="K57" s="64">
        <f t="shared" si="4"/>
        <v>432.79354094579008</v>
      </c>
      <c r="L57" s="64">
        <f t="shared" si="5"/>
        <v>433.5</v>
      </c>
      <c r="M57" s="64">
        <f t="shared" si="6"/>
        <v>416</v>
      </c>
      <c r="N57" s="168"/>
      <c r="O57" s="64">
        <f t="shared" si="19"/>
        <v>432.79354094579008</v>
      </c>
      <c r="P57" s="64">
        <f t="shared" si="20"/>
        <v>689.23104632060131</v>
      </c>
      <c r="Q57" s="64">
        <f t="shared" si="21"/>
        <v>608.46270968728982</v>
      </c>
      <c r="R57" s="64">
        <f t="shared" si="22"/>
        <v>550.05567932654253</v>
      </c>
      <c r="S57" s="64">
        <f t="shared" si="23"/>
        <v>451</v>
      </c>
      <c r="T57" s="64">
        <f t="shared" si="24"/>
        <v>416</v>
      </c>
      <c r="U57" s="64">
        <f t="shared" si="13"/>
        <v>1200.6931389618039</v>
      </c>
      <c r="V57" s="67">
        <f t="shared" si="25"/>
        <v>608.46270968728982</v>
      </c>
      <c r="W57" s="64">
        <f t="shared" si="26"/>
        <v>608.46270968728982</v>
      </c>
      <c r="X57" s="178">
        <f>items!J43</f>
        <v>37</v>
      </c>
      <c r="Y57" s="169">
        <f t="shared" si="16"/>
        <v>22513</v>
      </c>
      <c r="Z57" s="199">
        <f t="shared" si="27"/>
        <v>1200.6931389618039</v>
      </c>
      <c r="AA57" s="199">
        <f t="shared" si="28"/>
        <v>44425.646141586745</v>
      </c>
    </row>
    <row r="58" spans="1:27" ht="13.8">
      <c r="A58" s="160" t="str">
        <f>items!H44</f>
        <v>Nuevo</v>
      </c>
      <c r="B58" s="142" t="str">
        <f>items!E44</f>
        <v>SGA 43</v>
      </c>
      <c r="C58" s="105" t="str">
        <f>VLOOKUP(B58,items!$E$2:$G$156,3,FALSE)</f>
        <v>Escoba 1 (Compra)</v>
      </c>
      <c r="D58" s="64" t="e">
        <f>VLOOKUP(B58,INSUMOS!$A$16:$F$160,3,FALSE)</f>
        <v>#N/A</v>
      </c>
      <c r="E58" s="64" t="e">
        <f t="shared" si="0"/>
        <v>#N/A</v>
      </c>
      <c r="F58" s="64" t="e">
        <f>VLOOKUP(B58,INSUMOS!$A$16:$F$160,5,FALSE)</f>
        <v>#N/A</v>
      </c>
      <c r="G58" s="64" t="e">
        <f t="shared" si="1"/>
        <v>#N/A</v>
      </c>
      <c r="H58" s="167">
        <f>VLOOKUP(C58,'Catalogo Z21 AMP CCE'!$B$110:$AI$526,34,FALSE)</f>
        <v>4639.2389260752998</v>
      </c>
      <c r="I58" s="64" t="e">
        <f t="shared" si="2"/>
        <v>#N/A</v>
      </c>
      <c r="J58" s="64" t="e">
        <f t="shared" si="3"/>
        <v>#N/A</v>
      </c>
      <c r="K58" s="64" t="e">
        <f t="shared" si="4"/>
        <v>#N/A</v>
      </c>
      <c r="L58" s="64" t="e">
        <f t="shared" si="5"/>
        <v>#N/A</v>
      </c>
      <c r="M58" s="64" t="e">
        <f t="shared" si="6"/>
        <v>#N/A</v>
      </c>
      <c r="N58" s="64">
        <f>H58</f>
        <v>4639.2389260752998</v>
      </c>
      <c r="O58" s="64">
        <f>N58</f>
        <v>4639.2389260752998</v>
      </c>
      <c r="P58" s="64" t="e">
        <f t="shared" si="20"/>
        <v>#N/A</v>
      </c>
      <c r="Q58" s="64" t="e">
        <f t="shared" si="21"/>
        <v>#N/A</v>
      </c>
      <c r="R58" s="64" t="e">
        <f t="shared" si="22"/>
        <v>#N/A</v>
      </c>
      <c r="S58" s="64" t="e">
        <f t="shared" si="23"/>
        <v>#N/A</v>
      </c>
      <c r="T58" s="64" t="e">
        <f t="shared" si="24"/>
        <v>#N/A</v>
      </c>
      <c r="U58" s="64">
        <f t="shared" si="13"/>
        <v>4639.2389260752998</v>
      </c>
      <c r="V58" s="167">
        <f>U58</f>
        <v>4639.2389260752998</v>
      </c>
      <c r="W58" s="64">
        <f t="shared" si="26"/>
        <v>4639.2389260752998</v>
      </c>
      <c r="X58" s="178">
        <f>items!J44</f>
        <v>20</v>
      </c>
      <c r="Y58" s="65">
        <f t="shared" si="16"/>
        <v>92785</v>
      </c>
      <c r="Z58" s="199">
        <f t="shared" si="27"/>
        <v>4639.2389260752998</v>
      </c>
      <c r="AA58" s="199">
        <f t="shared" si="28"/>
        <v>92784.778521505999</v>
      </c>
    </row>
    <row r="59" spans="1:27" ht="13.8">
      <c r="A59" s="160" t="str">
        <f>items!H45</f>
        <v>Antiguo</v>
      </c>
      <c r="B59" s="142" t="str">
        <f>items!E45</f>
        <v>SGA 44</v>
      </c>
      <c r="C59" s="105" t="str">
        <f>VLOOKUP(B59,items!$E$2:$G$156,3,FALSE)</f>
        <v>Escoba 2 (Compra)</v>
      </c>
      <c r="D59" s="64">
        <f>VLOOKUP(B59,INSUMOS!$A$16:$F$160,3,FALSE)</f>
        <v>3304</v>
      </c>
      <c r="E59" s="64">
        <f t="shared" si="0"/>
        <v>3513</v>
      </c>
      <c r="F59" s="64">
        <f>VLOOKUP(B59,INSUMOS!$A$16:$F$160,5,FALSE)</f>
        <v>3952</v>
      </c>
      <c r="G59" s="64">
        <f t="shared" si="1"/>
        <v>4137</v>
      </c>
      <c r="H59" s="64">
        <f>VLOOKUP(C59,'Catalogo Z21 AMP CCE'!$B$110:$AI$526,34,FALSE)</f>
        <v>4756.7670308717343</v>
      </c>
      <c r="I59" s="64">
        <f t="shared" si="2"/>
        <v>3825</v>
      </c>
      <c r="J59" s="64">
        <f t="shared" si="3"/>
        <v>3812.2540576409647</v>
      </c>
      <c r="K59" s="64">
        <f t="shared" si="4"/>
        <v>3799.5505882352936</v>
      </c>
      <c r="L59" s="64">
        <f t="shared" si="5"/>
        <v>3825</v>
      </c>
      <c r="M59" s="64">
        <f t="shared" si="6"/>
        <v>3513</v>
      </c>
      <c r="N59" s="64"/>
      <c r="O59" s="64">
        <f t="shared" ref="O59:O62" si="29">K59</f>
        <v>3799.5505882352936</v>
      </c>
      <c r="P59" s="64">
        <f t="shared" si="20"/>
        <v>4135.5890102905787</v>
      </c>
      <c r="Q59" s="64">
        <f t="shared" si="21"/>
        <v>4104.1685129448406</v>
      </c>
      <c r="R59" s="64">
        <f t="shared" si="22"/>
        <v>4072.739889836676</v>
      </c>
      <c r="S59" s="64">
        <f t="shared" si="23"/>
        <v>4137</v>
      </c>
      <c r="T59" s="64">
        <f t="shared" si="24"/>
        <v>3513</v>
      </c>
      <c r="U59" s="64">
        <f t="shared" si="13"/>
        <v>4756.7670308717343</v>
      </c>
      <c r="V59" s="67">
        <f t="shared" ref="V59:V62" si="30">Q59</f>
        <v>4104.1685129448406</v>
      </c>
      <c r="W59" s="64">
        <f t="shared" si="26"/>
        <v>4104.1685129448406</v>
      </c>
      <c r="X59" s="178">
        <f>items!J45</f>
        <v>25</v>
      </c>
      <c r="Y59" s="65">
        <f t="shared" si="16"/>
        <v>102604</v>
      </c>
      <c r="Z59" s="199">
        <f t="shared" si="27"/>
        <v>4756.7670308717343</v>
      </c>
      <c r="AA59" s="199">
        <f t="shared" si="28"/>
        <v>118919.17577179335</v>
      </c>
    </row>
    <row r="60" spans="1:27" ht="13.8">
      <c r="A60" s="160" t="str">
        <f>items!H46</f>
        <v>Antiguo</v>
      </c>
      <c r="B60" s="142" t="str">
        <f>items!E46</f>
        <v>SGA 45</v>
      </c>
      <c r="C60" s="105" t="str">
        <f>VLOOKUP(B60,items!$E$2:$G$156,3,FALSE)</f>
        <v>Escoba 3 (Compra)</v>
      </c>
      <c r="D60" s="64">
        <f>VLOOKUP(B60,INSUMOS!$A$16:$F$160,3,FALSE)</f>
        <v>4135</v>
      </c>
      <c r="E60" s="64">
        <f t="shared" si="0"/>
        <v>4397</v>
      </c>
      <c r="F60" s="64">
        <f>VLOOKUP(B60,INSUMOS!$A$16:$F$160,5,FALSE)</f>
        <v>4832</v>
      </c>
      <c r="G60" s="64">
        <f t="shared" si="1"/>
        <v>5059</v>
      </c>
      <c r="H60" s="64">
        <f>VLOOKUP(C60,'Catalogo Z21 AMP CCE'!$B$110:$AI$526,34,FALSE)</f>
        <v>5735.975263846597</v>
      </c>
      <c r="I60" s="64">
        <f t="shared" si="2"/>
        <v>4728</v>
      </c>
      <c r="J60" s="64">
        <f t="shared" si="3"/>
        <v>4716.399368162115</v>
      </c>
      <c r="K60" s="64">
        <f t="shared" si="4"/>
        <v>4704.8271996615904</v>
      </c>
      <c r="L60" s="64">
        <f t="shared" si="5"/>
        <v>4728</v>
      </c>
      <c r="M60" s="64">
        <f t="shared" si="6"/>
        <v>4397</v>
      </c>
      <c r="N60" s="64"/>
      <c r="O60" s="64">
        <f t="shared" si="29"/>
        <v>4704.8271996615904</v>
      </c>
      <c r="P60" s="64">
        <f t="shared" si="20"/>
        <v>5063.991754615533</v>
      </c>
      <c r="Q60" s="64">
        <f t="shared" si="21"/>
        <v>5034.3430388805982</v>
      </c>
      <c r="R60" s="64">
        <f t="shared" si="22"/>
        <v>5004.7245921473868</v>
      </c>
      <c r="S60" s="64">
        <f t="shared" si="23"/>
        <v>5059</v>
      </c>
      <c r="T60" s="64">
        <f t="shared" si="24"/>
        <v>4397</v>
      </c>
      <c r="U60" s="64">
        <f t="shared" si="13"/>
        <v>5735.975263846597</v>
      </c>
      <c r="V60" s="67">
        <f t="shared" si="30"/>
        <v>5034.3430388805982</v>
      </c>
      <c r="W60" s="64">
        <f t="shared" si="26"/>
        <v>5034.3430388805982</v>
      </c>
      <c r="X60" s="178">
        <f>items!J46</f>
        <v>67</v>
      </c>
      <c r="Y60" s="65">
        <f t="shared" si="16"/>
        <v>337301</v>
      </c>
      <c r="Z60" s="199">
        <f t="shared" si="27"/>
        <v>5735.975263846597</v>
      </c>
      <c r="AA60" s="199">
        <f t="shared" si="28"/>
        <v>384310.34267772199</v>
      </c>
    </row>
    <row r="61" spans="1:27" ht="13.8">
      <c r="A61" s="160" t="str">
        <f>items!H47</f>
        <v>Antiguo</v>
      </c>
      <c r="B61" s="142" t="str">
        <f>items!E47</f>
        <v>SGA 46</v>
      </c>
      <c r="C61" s="105" t="str">
        <f>VLOOKUP(B61,items!$E$2:$G$156,3,FALSE)</f>
        <v>Escoba 4 (Compra)</v>
      </c>
      <c r="D61" s="64">
        <f>VLOOKUP(B61,INSUMOS!$A$16:$F$160,3,FALSE)</f>
        <v>4086</v>
      </c>
      <c r="E61" s="64">
        <f t="shared" si="0"/>
        <v>4345</v>
      </c>
      <c r="F61" s="64">
        <f>VLOOKUP(B61,INSUMOS!$A$16:$F$160,5,FALSE)</f>
        <v>4815</v>
      </c>
      <c r="G61" s="64">
        <f t="shared" si="1"/>
        <v>5041</v>
      </c>
      <c r="H61" s="64">
        <f>VLOOKUP(C61,'Catalogo Z21 AMP CCE'!$B$110:$AI$526,34,FALSE)</f>
        <v>6005.3199285258097</v>
      </c>
      <c r="I61" s="64">
        <f t="shared" si="2"/>
        <v>4693</v>
      </c>
      <c r="J61" s="64">
        <f t="shared" si="3"/>
        <v>4680.0795933402669</v>
      </c>
      <c r="K61" s="64">
        <f t="shared" si="4"/>
        <v>4667.1947581504373</v>
      </c>
      <c r="L61" s="64">
        <f t="shared" si="5"/>
        <v>4693</v>
      </c>
      <c r="M61" s="64">
        <f t="shared" si="6"/>
        <v>4345</v>
      </c>
      <c r="N61" s="64"/>
      <c r="O61" s="64">
        <f t="shared" si="29"/>
        <v>4667.1947581504373</v>
      </c>
      <c r="P61" s="64">
        <f t="shared" si="20"/>
        <v>5130.4399761752693</v>
      </c>
      <c r="Q61" s="64">
        <f t="shared" si="21"/>
        <v>5085.6625787504636</v>
      </c>
      <c r="R61" s="64">
        <f t="shared" si="22"/>
        <v>5041.6612836328541</v>
      </c>
      <c r="S61" s="64">
        <f t="shared" si="23"/>
        <v>5041</v>
      </c>
      <c r="T61" s="64">
        <f t="shared" si="24"/>
        <v>4345</v>
      </c>
      <c r="U61" s="64">
        <f t="shared" si="13"/>
        <v>6005.3199285258097</v>
      </c>
      <c r="V61" s="67">
        <f t="shared" si="30"/>
        <v>5085.6625787504636</v>
      </c>
      <c r="W61" s="64">
        <f t="shared" si="26"/>
        <v>5085.6625787504636</v>
      </c>
      <c r="X61" s="178">
        <f>items!J47</f>
        <v>35</v>
      </c>
      <c r="Y61" s="65">
        <f t="shared" si="16"/>
        <v>177998</v>
      </c>
      <c r="Z61" s="199">
        <f t="shared" si="27"/>
        <v>6005.3199285258097</v>
      </c>
      <c r="AA61" s="199">
        <f t="shared" si="28"/>
        <v>210186.19749840334</v>
      </c>
    </row>
    <row r="62" spans="1:27" ht="13.8">
      <c r="A62" s="160" t="str">
        <f>items!H48</f>
        <v>Antiguo</v>
      </c>
      <c r="B62" s="142" t="str">
        <f>items!E48</f>
        <v>SGA 47</v>
      </c>
      <c r="C62" s="105" t="str">
        <f>VLOOKUP(B62,items!$E$2:$G$156,3,FALSE)</f>
        <v>Mango metálico escoba 1 (Compra)</v>
      </c>
      <c r="D62" s="64">
        <f>VLOOKUP(B62,INSUMOS!$A$16:$F$160,3,FALSE)</f>
        <v>6610</v>
      </c>
      <c r="E62" s="64">
        <f t="shared" si="0"/>
        <v>7029</v>
      </c>
      <c r="F62" s="64">
        <f>VLOOKUP(B62,INSUMOS!$A$16:$F$160,5,FALSE)</f>
        <v>8924</v>
      </c>
      <c r="G62" s="64">
        <f t="shared" si="1"/>
        <v>9343</v>
      </c>
      <c r="H62" s="64">
        <f>VLOOKUP(C62,'Catalogo Z21 AMP CCE'!$B$110:$AI$526,34,FALSE)</f>
        <v>8399.0100301713665</v>
      </c>
      <c r="I62" s="64">
        <f t="shared" si="2"/>
        <v>8186</v>
      </c>
      <c r="J62" s="64">
        <f t="shared" si="3"/>
        <v>8103.8229867143573</v>
      </c>
      <c r="K62" s="64">
        <f t="shared" si="4"/>
        <v>8022.4709259711699</v>
      </c>
      <c r="L62" s="64">
        <f t="shared" si="5"/>
        <v>8186</v>
      </c>
      <c r="M62" s="64">
        <f t="shared" si="6"/>
        <v>7029</v>
      </c>
      <c r="N62" s="64"/>
      <c r="O62" s="64">
        <f t="shared" si="29"/>
        <v>8022.4709259711699</v>
      </c>
      <c r="P62" s="64">
        <f t="shared" si="20"/>
        <v>8257.0033433904555</v>
      </c>
      <c r="Q62" s="64">
        <f t="shared" si="21"/>
        <v>8201.0475637365853</v>
      </c>
      <c r="R62" s="64">
        <f t="shared" si="22"/>
        <v>8144.1757712783383</v>
      </c>
      <c r="S62" s="64">
        <f t="shared" si="23"/>
        <v>8399.0100301713665</v>
      </c>
      <c r="T62" s="64">
        <f t="shared" si="24"/>
        <v>7029</v>
      </c>
      <c r="U62" s="64">
        <f t="shared" si="13"/>
        <v>8399.0100301713665</v>
      </c>
      <c r="V62" s="67">
        <f t="shared" si="30"/>
        <v>8201.0475637365853</v>
      </c>
      <c r="W62" s="64">
        <f t="shared" si="26"/>
        <v>8201.0475637365853</v>
      </c>
      <c r="X62" s="178">
        <f>items!J48</f>
        <v>25</v>
      </c>
      <c r="Y62" s="65">
        <f t="shared" si="16"/>
        <v>205026</v>
      </c>
      <c r="Z62" s="199">
        <f t="shared" si="27"/>
        <v>8399.0100301713665</v>
      </c>
      <c r="AA62" s="199">
        <f t="shared" si="28"/>
        <v>209975.25075428415</v>
      </c>
    </row>
    <row r="63" spans="1:27" ht="13.8">
      <c r="A63" s="160" t="str">
        <f>items!H49</f>
        <v>Nuevo</v>
      </c>
      <c r="B63" s="142" t="str">
        <f>items!E49</f>
        <v>SGA 48</v>
      </c>
      <c r="C63" s="105" t="str">
        <f>VLOOKUP(B63,items!$E$2:$G$156,3,FALSE)</f>
        <v>Mango madera escoba 1 (Compra)</v>
      </c>
      <c r="D63" s="64" t="e">
        <f>VLOOKUP(B63,INSUMOS!$A$16:$F$160,3,FALSE)</f>
        <v>#N/A</v>
      </c>
      <c r="E63" s="64" t="e">
        <f t="shared" si="0"/>
        <v>#N/A</v>
      </c>
      <c r="F63" s="64" t="e">
        <f>VLOOKUP(B63,INSUMOS!$A$16:$F$160,5,FALSE)</f>
        <v>#N/A</v>
      </c>
      <c r="G63" s="64" t="e">
        <f t="shared" si="1"/>
        <v>#N/A</v>
      </c>
      <c r="H63" s="167">
        <f>VLOOKUP(C63,'Catalogo Z21 AMP CCE'!$B$110:$AI$526,34,FALSE)</f>
        <v>4590.2459557528318</v>
      </c>
      <c r="I63" s="64" t="e">
        <f t="shared" si="2"/>
        <v>#N/A</v>
      </c>
      <c r="J63" s="64" t="e">
        <f t="shared" si="3"/>
        <v>#N/A</v>
      </c>
      <c r="K63" s="64" t="e">
        <f t="shared" si="4"/>
        <v>#N/A</v>
      </c>
      <c r="L63" s="64" t="e">
        <f t="shared" si="5"/>
        <v>#N/A</v>
      </c>
      <c r="M63" s="64" t="e">
        <f t="shared" si="6"/>
        <v>#N/A</v>
      </c>
      <c r="N63" s="64">
        <f>H63</f>
        <v>4590.2459557528318</v>
      </c>
      <c r="O63" s="64">
        <f>N63</f>
        <v>4590.2459557528318</v>
      </c>
      <c r="P63" s="64" t="e">
        <f t="shared" si="20"/>
        <v>#N/A</v>
      </c>
      <c r="Q63" s="64" t="e">
        <f t="shared" si="21"/>
        <v>#N/A</v>
      </c>
      <c r="R63" s="64" t="e">
        <f t="shared" si="22"/>
        <v>#N/A</v>
      </c>
      <c r="S63" s="64" t="e">
        <f t="shared" si="23"/>
        <v>#N/A</v>
      </c>
      <c r="T63" s="64" t="e">
        <f t="shared" si="24"/>
        <v>#N/A</v>
      </c>
      <c r="U63" s="64">
        <f t="shared" si="13"/>
        <v>4590.2459557528318</v>
      </c>
      <c r="V63" s="167">
        <f>U63</f>
        <v>4590.2459557528318</v>
      </c>
      <c r="W63" s="64">
        <f t="shared" si="26"/>
        <v>4590.2459557528318</v>
      </c>
      <c r="X63" s="178">
        <f>items!J49</f>
        <v>20</v>
      </c>
      <c r="Y63" s="65">
        <f t="shared" si="16"/>
        <v>91805</v>
      </c>
      <c r="Z63" s="199">
        <f t="shared" si="27"/>
        <v>4590.2459557528318</v>
      </c>
      <c r="AA63" s="199">
        <f t="shared" si="28"/>
        <v>91804.919115056633</v>
      </c>
    </row>
    <row r="64" spans="1:27" ht="13.8">
      <c r="A64" s="160" t="str">
        <f>items!H50</f>
        <v>Antiguo</v>
      </c>
      <c r="B64" s="142" t="str">
        <f>items!E50</f>
        <v>SGA 49</v>
      </c>
      <c r="C64" s="105" t="str">
        <f>VLOOKUP(B64,items!$E$2:$G$156,3,FALSE)</f>
        <v>Cepillos 2 (Compra)</v>
      </c>
      <c r="D64" s="64">
        <f>VLOOKUP(B64,INSUMOS!$A$16:$F$160,3,FALSE)</f>
        <v>12409</v>
      </c>
      <c r="E64" s="64">
        <f t="shared" si="0"/>
        <v>13196</v>
      </c>
      <c r="F64" s="64">
        <f>VLOOKUP(B64,INSUMOS!$A$16:$F$160,5,FALSE)</f>
        <v>14214</v>
      </c>
      <c r="G64" s="64">
        <f t="shared" si="1"/>
        <v>14881</v>
      </c>
      <c r="H64" s="64">
        <f>VLOOKUP(C64,'Catalogo Z21 AMP CCE'!$B$110:$AI$526,34,FALSE)</f>
        <v>14554.442570132625</v>
      </c>
      <c r="I64" s="64">
        <f t="shared" si="2"/>
        <v>14038.5</v>
      </c>
      <c r="J64" s="64">
        <f t="shared" si="3"/>
        <v>14013.1964947331</v>
      </c>
      <c r="K64" s="64">
        <f t="shared" si="4"/>
        <v>13987.9385974285</v>
      </c>
      <c r="L64" s="64">
        <f t="shared" si="5"/>
        <v>14038.5</v>
      </c>
      <c r="M64" s="64">
        <f t="shared" si="6"/>
        <v>13196</v>
      </c>
      <c r="N64" s="64"/>
      <c r="O64" s="64">
        <f t="shared" ref="O64:O70" si="31">K64</f>
        <v>13987.9385974285</v>
      </c>
      <c r="P64" s="64">
        <f t="shared" si="20"/>
        <v>14210.480856710876</v>
      </c>
      <c r="Q64" s="64">
        <f t="shared" si="21"/>
        <v>14191.337657816915</v>
      </c>
      <c r="R64" s="64">
        <f t="shared" si="22"/>
        <v>14171.808824933314</v>
      </c>
      <c r="S64" s="64">
        <f t="shared" si="23"/>
        <v>14554.442570132625</v>
      </c>
      <c r="T64" s="64">
        <f t="shared" si="24"/>
        <v>13196</v>
      </c>
      <c r="U64" s="64">
        <f t="shared" si="13"/>
        <v>14554.442570132625</v>
      </c>
      <c r="V64" s="67">
        <f t="shared" ref="V64:V70" si="32">Q64</f>
        <v>14191.337657816915</v>
      </c>
      <c r="W64" s="64">
        <f t="shared" si="26"/>
        <v>14191.337657816915</v>
      </c>
      <c r="X64" s="178">
        <f>items!J50</f>
        <v>41</v>
      </c>
      <c r="Y64" s="65">
        <f t="shared" si="16"/>
        <v>581845</v>
      </c>
      <c r="Z64" s="199">
        <f t="shared" si="27"/>
        <v>14554.442570132625</v>
      </c>
      <c r="AA64" s="199">
        <f t="shared" si="28"/>
        <v>596732.14537543769</v>
      </c>
    </row>
    <row r="65" spans="1:27" ht="13.8">
      <c r="A65" s="160" t="str">
        <f>items!H51</f>
        <v>Antiguo</v>
      </c>
      <c r="B65" s="142" t="str">
        <f>items!E51</f>
        <v>SGA 50</v>
      </c>
      <c r="C65" s="105" t="str">
        <f>VLOOKUP(B65,items!$E$2:$G$156,3,FALSE)</f>
        <v>Cepillos 3 (Compra)</v>
      </c>
      <c r="D65" s="64">
        <f>VLOOKUP(B65,INSUMOS!$A$16:$F$160,3,FALSE)</f>
        <v>12430</v>
      </c>
      <c r="E65" s="64">
        <f t="shared" si="0"/>
        <v>13218</v>
      </c>
      <c r="F65" s="64">
        <f>VLOOKUP(B65,INSUMOS!$A$16:$F$160,5,FALSE)</f>
        <v>18435</v>
      </c>
      <c r="G65" s="64">
        <f t="shared" si="1"/>
        <v>19300</v>
      </c>
      <c r="H65" s="64">
        <f>VLOOKUP(C65,'Catalogo Z21 AMP CCE'!$B$110:$AI$526,34,FALSE)</f>
        <v>21942.446522151011</v>
      </c>
      <c r="I65" s="64">
        <f t="shared" si="2"/>
        <v>16259</v>
      </c>
      <c r="J65" s="64">
        <f t="shared" si="3"/>
        <v>15972.081893103354</v>
      </c>
      <c r="K65" s="64">
        <f t="shared" si="4"/>
        <v>15690.226951227012</v>
      </c>
      <c r="L65" s="64">
        <f t="shared" si="5"/>
        <v>16259</v>
      </c>
      <c r="M65" s="64">
        <f t="shared" si="6"/>
        <v>13218</v>
      </c>
      <c r="N65" s="64"/>
      <c r="O65" s="64">
        <f t="shared" si="31"/>
        <v>15690.226951227012</v>
      </c>
      <c r="P65" s="64">
        <f t="shared" si="20"/>
        <v>18153.482174050336</v>
      </c>
      <c r="Q65" s="64">
        <f t="shared" si="21"/>
        <v>17755.627899359763</v>
      </c>
      <c r="R65" s="64">
        <f t="shared" si="22"/>
        <v>17336.866421261864</v>
      </c>
      <c r="S65" s="64">
        <f t="shared" si="23"/>
        <v>19300</v>
      </c>
      <c r="T65" s="64">
        <f t="shared" si="24"/>
        <v>13218</v>
      </c>
      <c r="U65" s="64">
        <f t="shared" si="13"/>
        <v>21942.446522151011</v>
      </c>
      <c r="V65" s="67">
        <f t="shared" si="32"/>
        <v>17755.627899359763</v>
      </c>
      <c r="W65" s="64">
        <f t="shared" si="26"/>
        <v>17755.627899359763</v>
      </c>
      <c r="X65" s="178">
        <f>items!J51</f>
        <v>22</v>
      </c>
      <c r="Y65" s="65">
        <f t="shared" si="16"/>
        <v>390624</v>
      </c>
      <c r="Z65" s="199">
        <f t="shared" si="27"/>
        <v>21942.446522151011</v>
      </c>
      <c r="AA65" s="199">
        <f t="shared" si="28"/>
        <v>482733.82348732225</v>
      </c>
    </row>
    <row r="66" spans="1:27" ht="13.8">
      <c r="A66" s="160" t="str">
        <f>items!H52</f>
        <v>Antiguo</v>
      </c>
      <c r="B66" s="142" t="str">
        <f>items!E52</f>
        <v>SGA 51</v>
      </c>
      <c r="C66" s="105" t="str">
        <f>VLOOKUP(B66,items!$E$2:$G$156,3,FALSE)</f>
        <v>Trapero 3 (Compra)</v>
      </c>
      <c r="D66" s="64">
        <f>VLOOKUP(B66,INSUMOS!$A$16:$F$160,3,FALSE)</f>
        <v>7504</v>
      </c>
      <c r="E66" s="64">
        <f t="shared" si="0"/>
        <v>7980</v>
      </c>
      <c r="F66" s="64">
        <f>VLOOKUP(B66,INSUMOS!$A$16:$F$160,5,FALSE)</f>
        <v>9543</v>
      </c>
      <c r="G66" s="64">
        <f t="shared" si="1"/>
        <v>9991</v>
      </c>
      <c r="H66" s="64">
        <f>VLOOKUP(C66,'Catalogo Z21 AMP CCE'!$B$110:$AI$526,34,FALSE)</f>
        <v>10467.844547643706</v>
      </c>
      <c r="I66" s="64">
        <f t="shared" si="2"/>
        <v>8985.5</v>
      </c>
      <c r="J66" s="64">
        <f t="shared" si="3"/>
        <v>8929.0637807107196</v>
      </c>
      <c r="K66" s="64">
        <f t="shared" si="4"/>
        <v>8872.982026598409</v>
      </c>
      <c r="L66" s="64">
        <f t="shared" si="5"/>
        <v>8985.5</v>
      </c>
      <c r="M66" s="64">
        <f t="shared" si="6"/>
        <v>7980</v>
      </c>
      <c r="N66" s="64"/>
      <c r="O66" s="64">
        <f t="shared" si="31"/>
        <v>8872.982026598409</v>
      </c>
      <c r="P66" s="64">
        <f t="shared" si="20"/>
        <v>9479.6148492145676</v>
      </c>
      <c r="Q66" s="64">
        <f t="shared" si="21"/>
        <v>9415.0588351423703</v>
      </c>
      <c r="R66" s="64">
        <f t="shared" si="22"/>
        <v>9347.7159195071872</v>
      </c>
      <c r="S66" s="64">
        <f t="shared" si="23"/>
        <v>9991</v>
      </c>
      <c r="T66" s="64">
        <f t="shared" si="24"/>
        <v>7980</v>
      </c>
      <c r="U66" s="64">
        <f t="shared" si="13"/>
        <v>10467.844547643706</v>
      </c>
      <c r="V66" s="67">
        <f t="shared" si="32"/>
        <v>9415.0588351423703</v>
      </c>
      <c r="W66" s="64">
        <f t="shared" si="26"/>
        <v>9415.0588351423703</v>
      </c>
      <c r="X66" s="178">
        <f>items!J52</f>
        <v>25</v>
      </c>
      <c r="Y66" s="65">
        <f t="shared" si="16"/>
        <v>235376</v>
      </c>
      <c r="Z66" s="199">
        <f t="shared" si="27"/>
        <v>10467.844547643706</v>
      </c>
      <c r="AA66" s="199">
        <f t="shared" si="28"/>
        <v>261696.11369109267</v>
      </c>
    </row>
    <row r="67" spans="1:27" ht="13.8">
      <c r="A67" s="160" t="str">
        <f>items!H53</f>
        <v>Antiguo</v>
      </c>
      <c r="B67" s="142" t="str">
        <f>items!E53</f>
        <v>SGA 52</v>
      </c>
      <c r="C67" s="105" t="str">
        <f>VLOOKUP(B67,items!$E$2:$G$156,3,FALSE)</f>
        <v>Mango metálico trapero (Compra)</v>
      </c>
      <c r="D67" s="64">
        <f>VLOOKUP(B67,INSUMOS!$A$16:$F$160,3,FALSE)</f>
        <v>7746</v>
      </c>
      <c r="E67" s="64">
        <f t="shared" si="0"/>
        <v>8237</v>
      </c>
      <c r="F67" s="64">
        <f>VLOOKUP(B67,INSUMOS!$A$16:$F$160,5,FALSE)</f>
        <v>8924</v>
      </c>
      <c r="G67" s="64">
        <f t="shared" si="1"/>
        <v>9343</v>
      </c>
      <c r="H67" s="64">
        <f>VLOOKUP(C67,'Catalogo Z21 AMP CCE'!$B$110:$AI$526,34,FALSE)</f>
        <v>8675.7484051120027</v>
      </c>
      <c r="I67" s="64">
        <f t="shared" si="2"/>
        <v>8790</v>
      </c>
      <c r="J67" s="64">
        <f t="shared" si="3"/>
        <v>8772.5874746279969</v>
      </c>
      <c r="K67" s="64">
        <f t="shared" si="4"/>
        <v>8755.2094425483501</v>
      </c>
      <c r="L67" s="64">
        <f t="shared" si="5"/>
        <v>8790</v>
      </c>
      <c r="M67" s="64">
        <f t="shared" si="6"/>
        <v>8237</v>
      </c>
      <c r="N67" s="64"/>
      <c r="O67" s="64">
        <f t="shared" si="31"/>
        <v>8755.2094425483501</v>
      </c>
      <c r="P67" s="64">
        <f t="shared" si="20"/>
        <v>8751.9161350373342</v>
      </c>
      <c r="Q67" s="64">
        <f t="shared" si="21"/>
        <v>8740.188274335811</v>
      </c>
      <c r="R67" s="64">
        <f t="shared" si="22"/>
        <v>8728.5611929169536</v>
      </c>
      <c r="S67" s="64">
        <f t="shared" si="23"/>
        <v>8675.7484051120027</v>
      </c>
      <c r="T67" s="64">
        <f t="shared" si="24"/>
        <v>8237</v>
      </c>
      <c r="U67" s="64">
        <f t="shared" si="13"/>
        <v>8675.7484051120027</v>
      </c>
      <c r="V67" s="67">
        <f t="shared" si="32"/>
        <v>8740.188274335811</v>
      </c>
      <c r="W67" s="64">
        <f t="shared" si="26"/>
        <v>8740.188274335811</v>
      </c>
      <c r="X67" s="178">
        <f>items!J53</f>
        <v>59</v>
      </c>
      <c r="Y67" s="65">
        <f t="shared" si="16"/>
        <v>515671</v>
      </c>
      <c r="Z67" s="199">
        <f t="shared" si="27"/>
        <v>8675.7484051120027</v>
      </c>
      <c r="AA67" s="199">
        <f t="shared" si="28"/>
        <v>511869.15590160817</v>
      </c>
    </row>
    <row r="68" spans="1:27" ht="13.8">
      <c r="A68" s="160" t="str">
        <f>items!H54</f>
        <v>Antiguo</v>
      </c>
      <c r="B68" s="142" t="str">
        <f>items!E54</f>
        <v>SGA 53</v>
      </c>
      <c r="C68" s="105" t="str">
        <f>VLOOKUP(B68,items!$E$2:$G$156,3,FALSE)</f>
        <v>Cepillo para sanitario (churrusco) (Compra)</v>
      </c>
      <c r="D68" s="64">
        <f>VLOOKUP(B68,INSUMOS!$A$16:$F$160,3,FALSE)</f>
        <v>5235</v>
      </c>
      <c r="E68" s="64">
        <f t="shared" si="0"/>
        <v>5567</v>
      </c>
      <c r="F68" s="64">
        <f>VLOOKUP(B68,INSUMOS!$A$16:$F$160,5,FALSE)</f>
        <v>6067</v>
      </c>
      <c r="G68" s="64">
        <f t="shared" si="1"/>
        <v>6352</v>
      </c>
      <c r="H68" s="64">
        <f>VLOOKUP(C68,'Catalogo Z21 AMP CCE'!$B$110:$AI$526,34,FALSE)</f>
        <v>6769.4713043409274</v>
      </c>
      <c r="I68" s="64">
        <f t="shared" si="2"/>
        <v>5959.5</v>
      </c>
      <c r="J68" s="64">
        <f t="shared" si="3"/>
        <v>5946.560686649048</v>
      </c>
      <c r="K68" s="64">
        <f t="shared" si="4"/>
        <v>5933.6494672371846</v>
      </c>
      <c r="L68" s="64">
        <f t="shared" si="5"/>
        <v>5959.5</v>
      </c>
      <c r="M68" s="64">
        <f t="shared" si="6"/>
        <v>5567</v>
      </c>
      <c r="N68" s="64"/>
      <c r="O68" s="64">
        <f t="shared" si="31"/>
        <v>5933.6494672371846</v>
      </c>
      <c r="P68" s="64">
        <f t="shared" si="20"/>
        <v>6229.4904347803094</v>
      </c>
      <c r="Q68" s="64">
        <f t="shared" si="21"/>
        <v>6209.1023789321689</v>
      </c>
      <c r="R68" s="64">
        <f t="shared" si="22"/>
        <v>6188.3394324508554</v>
      </c>
      <c r="S68" s="64">
        <f t="shared" si="23"/>
        <v>6352</v>
      </c>
      <c r="T68" s="64">
        <f t="shared" si="24"/>
        <v>5567</v>
      </c>
      <c r="U68" s="64">
        <f t="shared" si="13"/>
        <v>6769.4713043409274</v>
      </c>
      <c r="V68" s="67">
        <f t="shared" si="32"/>
        <v>6209.1023789321689</v>
      </c>
      <c r="W68" s="64">
        <f t="shared" si="26"/>
        <v>6209.1023789321689</v>
      </c>
      <c r="X68" s="178">
        <f>items!J54</f>
        <v>25</v>
      </c>
      <c r="Y68" s="65">
        <f t="shared" si="16"/>
        <v>155228</v>
      </c>
      <c r="Z68" s="199">
        <f t="shared" si="27"/>
        <v>6769.4713043409274</v>
      </c>
      <c r="AA68" s="199">
        <f t="shared" si="28"/>
        <v>169236.78260852318</v>
      </c>
    </row>
    <row r="69" spans="1:27" ht="13.8">
      <c r="A69" s="160" t="str">
        <f>items!H55</f>
        <v>Antiguo</v>
      </c>
      <c r="B69" s="142" t="str">
        <f>items!E55</f>
        <v>SGA 54</v>
      </c>
      <c r="C69" s="105" t="str">
        <f>VLOOKUP(B69,items!$E$2:$G$156,3,FALSE)</f>
        <v>Pads 1 (Compra)</v>
      </c>
      <c r="D69" s="64">
        <f>VLOOKUP(B69,INSUMOS!$A$16:$F$160,3,FALSE)</f>
        <v>20187</v>
      </c>
      <c r="E69" s="64">
        <f t="shared" si="0"/>
        <v>21467</v>
      </c>
      <c r="F69" s="64">
        <f>VLOOKUP(B69,INSUMOS!$A$16:$F$160,5,FALSE)</f>
        <v>20494</v>
      </c>
      <c r="G69" s="64">
        <f t="shared" si="1"/>
        <v>21455</v>
      </c>
      <c r="H69" s="64">
        <f>VLOOKUP(C69,'Catalogo Z21 AMP CCE'!$B$110:$AI$526,34,FALSE)</f>
        <v>25125.059015953881</v>
      </c>
      <c r="I69" s="64">
        <f t="shared" si="2"/>
        <v>21461</v>
      </c>
      <c r="J69" s="64">
        <f t="shared" si="3"/>
        <v>21460.999161269265</v>
      </c>
      <c r="K69" s="64">
        <f t="shared" si="4"/>
        <v>21460.998322538559</v>
      </c>
      <c r="L69" s="64">
        <f t="shared" si="5"/>
        <v>21461</v>
      </c>
      <c r="M69" s="64">
        <f t="shared" si="6"/>
        <v>21455</v>
      </c>
      <c r="N69" s="64"/>
      <c r="O69" s="64">
        <f t="shared" si="31"/>
        <v>21460.998322538559</v>
      </c>
      <c r="P69" s="64">
        <f t="shared" si="20"/>
        <v>22682.35300531796</v>
      </c>
      <c r="Q69" s="64">
        <f t="shared" si="21"/>
        <v>22618.770213600739</v>
      </c>
      <c r="R69" s="64">
        <f t="shared" si="22"/>
        <v>22557.542406532451</v>
      </c>
      <c r="S69" s="64">
        <f t="shared" si="23"/>
        <v>21467</v>
      </c>
      <c r="T69" s="64">
        <f t="shared" si="24"/>
        <v>21455</v>
      </c>
      <c r="U69" s="64">
        <f t="shared" si="13"/>
        <v>25125.059015953881</v>
      </c>
      <c r="V69" s="67">
        <f t="shared" si="32"/>
        <v>22618.770213600739</v>
      </c>
      <c r="W69" s="64">
        <f t="shared" si="26"/>
        <v>22618.770213600739</v>
      </c>
      <c r="X69" s="178">
        <f>items!J55</f>
        <v>56</v>
      </c>
      <c r="Y69" s="65">
        <f t="shared" si="16"/>
        <v>1266651</v>
      </c>
      <c r="Z69" s="199">
        <f t="shared" si="27"/>
        <v>25125.059015953881</v>
      </c>
      <c r="AA69" s="199">
        <f t="shared" si="28"/>
        <v>1407003.3048934173</v>
      </c>
    </row>
    <row r="70" spans="1:27" ht="13.8">
      <c r="A70" s="160" t="str">
        <f>items!H56</f>
        <v>Antiguo</v>
      </c>
      <c r="B70" s="142" t="str">
        <f>items!E56</f>
        <v>SGA 55</v>
      </c>
      <c r="C70" s="105" t="str">
        <f>VLOOKUP(B70,items!$E$2:$G$156,3,FALSE)</f>
        <v>Pads 2 (Compra)</v>
      </c>
      <c r="D70" s="64">
        <f>VLOOKUP(B70,INSUMOS!$A$16:$F$160,3,FALSE)</f>
        <v>21538</v>
      </c>
      <c r="E70" s="64">
        <f t="shared" si="0"/>
        <v>22904</v>
      </c>
      <c r="F70" s="64">
        <f>VLOOKUP(B70,INSUMOS!$A$16:$F$160,5,FALSE)</f>
        <v>20494</v>
      </c>
      <c r="G70" s="64">
        <f t="shared" si="1"/>
        <v>21455</v>
      </c>
      <c r="H70" s="64">
        <f>VLOOKUP(C70,'Catalogo Z21 AMP CCE'!$B$110:$AI$526,34,FALSE)</f>
        <v>26072.365336515439</v>
      </c>
      <c r="I70" s="64">
        <f t="shared" si="2"/>
        <v>22179.5</v>
      </c>
      <c r="J70" s="64">
        <f t="shared" si="3"/>
        <v>22167.663837220196</v>
      </c>
      <c r="K70" s="64">
        <f t="shared" si="4"/>
        <v>22155.833990847404</v>
      </c>
      <c r="L70" s="64">
        <f t="shared" si="5"/>
        <v>22179.5</v>
      </c>
      <c r="M70" s="64">
        <f t="shared" si="6"/>
        <v>21455</v>
      </c>
      <c r="N70" s="64"/>
      <c r="O70" s="64">
        <f t="shared" si="31"/>
        <v>22155.833990847404</v>
      </c>
      <c r="P70" s="64">
        <f t="shared" si="20"/>
        <v>23477.121778838482</v>
      </c>
      <c r="Q70" s="64">
        <f t="shared" si="21"/>
        <v>23399.509955980073</v>
      </c>
      <c r="R70" s="64">
        <f t="shared" si="22"/>
        <v>23323.712306538819</v>
      </c>
      <c r="S70" s="64">
        <f t="shared" si="23"/>
        <v>22904</v>
      </c>
      <c r="T70" s="64">
        <f t="shared" si="24"/>
        <v>21455</v>
      </c>
      <c r="U70" s="64">
        <f t="shared" si="13"/>
        <v>26072.365336515439</v>
      </c>
      <c r="V70" s="67">
        <f t="shared" si="32"/>
        <v>23399.509955980073</v>
      </c>
      <c r="W70" s="64">
        <f t="shared" si="26"/>
        <v>23399.509955980073</v>
      </c>
      <c r="X70" s="178">
        <f>items!J56</f>
        <v>65</v>
      </c>
      <c r="Y70" s="65">
        <f t="shared" si="16"/>
        <v>1520968</v>
      </c>
      <c r="Z70" s="199">
        <f t="shared" si="27"/>
        <v>26072.365336515439</v>
      </c>
      <c r="AA70" s="199">
        <f t="shared" si="28"/>
        <v>1694703.7468735036</v>
      </c>
    </row>
    <row r="71" spans="1:27" ht="13.8">
      <c r="A71" s="160" t="str">
        <f>items!H57</f>
        <v>Nuevo</v>
      </c>
      <c r="B71" s="142" t="str">
        <f>items!E57</f>
        <v>SGA 56</v>
      </c>
      <c r="C71" s="105" t="str">
        <f>VLOOKUP(B71,items!$E$2:$G$156,3,FALSE)</f>
        <v>Pads 3 (Compra)</v>
      </c>
      <c r="D71" s="64" t="e">
        <f>VLOOKUP(B71,INSUMOS!$A$16:$F$160,3,FALSE)</f>
        <v>#N/A</v>
      </c>
      <c r="E71" s="64" t="e">
        <f t="shared" si="0"/>
        <v>#N/A</v>
      </c>
      <c r="F71" s="64" t="e">
        <f>VLOOKUP(B71,INSUMOS!$A$16:$F$160,5,FALSE)</f>
        <v>#N/A</v>
      </c>
      <c r="G71" s="64" t="e">
        <f t="shared" si="1"/>
        <v>#N/A</v>
      </c>
      <c r="H71" s="167">
        <f>VLOOKUP(C71,'Catalogo Z21 AMP CCE'!$B$110:$AI$526,34,FALSE)</f>
        <v>35728.355398190935</v>
      </c>
      <c r="I71" s="64" t="e">
        <f t="shared" si="2"/>
        <v>#N/A</v>
      </c>
      <c r="J71" s="64" t="e">
        <f t="shared" si="3"/>
        <v>#N/A</v>
      </c>
      <c r="K71" s="64" t="e">
        <f t="shared" si="4"/>
        <v>#N/A</v>
      </c>
      <c r="L71" s="64" t="e">
        <f t="shared" si="5"/>
        <v>#N/A</v>
      </c>
      <c r="M71" s="64" t="e">
        <f t="shared" si="6"/>
        <v>#N/A</v>
      </c>
      <c r="N71" s="64">
        <f t="shared" ref="N71:N73" si="33">H71</f>
        <v>35728.355398190935</v>
      </c>
      <c r="O71" s="64">
        <f t="shared" ref="O71:O73" si="34">N71</f>
        <v>35728.355398190935</v>
      </c>
      <c r="P71" s="64" t="e">
        <f t="shared" si="20"/>
        <v>#N/A</v>
      </c>
      <c r="Q71" s="64" t="e">
        <f t="shared" si="21"/>
        <v>#N/A</v>
      </c>
      <c r="R71" s="64" t="e">
        <f t="shared" si="22"/>
        <v>#N/A</v>
      </c>
      <c r="S71" s="64" t="e">
        <f t="shared" si="23"/>
        <v>#N/A</v>
      </c>
      <c r="T71" s="64" t="e">
        <f t="shared" si="24"/>
        <v>#N/A</v>
      </c>
      <c r="U71" s="64">
        <f t="shared" si="13"/>
        <v>35728.355398190935</v>
      </c>
      <c r="V71" s="167">
        <f t="shared" ref="V71:V73" si="35">U71</f>
        <v>35728.355398190935</v>
      </c>
      <c r="W71" s="64">
        <f t="shared" si="26"/>
        <v>35728.355398190935</v>
      </c>
      <c r="X71" s="178">
        <f>items!J57</f>
        <v>25</v>
      </c>
      <c r="Y71" s="65">
        <f t="shared" si="16"/>
        <v>893209</v>
      </c>
      <c r="Z71" s="199">
        <f t="shared" si="27"/>
        <v>35728.355398190935</v>
      </c>
      <c r="AA71" s="199">
        <f t="shared" si="28"/>
        <v>893208.88495477336</v>
      </c>
    </row>
    <row r="72" spans="1:27" ht="13.8">
      <c r="A72" s="160" t="str">
        <f>items!H58</f>
        <v>Nuevo</v>
      </c>
      <c r="B72" s="142" t="str">
        <f>items!E58</f>
        <v>SGA 57</v>
      </c>
      <c r="C72" s="105" t="str">
        <f>VLOOKUP(B72,items!$E$2:$G$156,3,FALSE)</f>
        <v>Pads 4 (Compra)</v>
      </c>
      <c r="D72" s="64" t="e">
        <f>VLOOKUP(B72,INSUMOS!$A$16:$F$160,3,FALSE)</f>
        <v>#N/A</v>
      </c>
      <c r="E72" s="64" t="e">
        <f t="shared" si="0"/>
        <v>#N/A</v>
      </c>
      <c r="F72" s="64" t="e">
        <f>VLOOKUP(B72,INSUMOS!$A$16:$F$160,5,FALSE)</f>
        <v>#N/A</v>
      </c>
      <c r="G72" s="64" t="e">
        <f t="shared" si="1"/>
        <v>#N/A</v>
      </c>
      <c r="H72" s="167">
        <f>VLOOKUP(C72,'Catalogo Z21 AMP CCE'!$B$110:$AI$526,34,FALSE)</f>
        <v>38329.713077592409</v>
      </c>
      <c r="I72" s="64" t="e">
        <f t="shared" si="2"/>
        <v>#N/A</v>
      </c>
      <c r="J72" s="64" t="e">
        <f t="shared" si="3"/>
        <v>#N/A</v>
      </c>
      <c r="K72" s="64" t="e">
        <f t="shared" si="4"/>
        <v>#N/A</v>
      </c>
      <c r="L72" s="64" t="e">
        <f t="shared" si="5"/>
        <v>#N/A</v>
      </c>
      <c r="M72" s="64" t="e">
        <f t="shared" si="6"/>
        <v>#N/A</v>
      </c>
      <c r="N72" s="64">
        <f t="shared" si="33"/>
        <v>38329.713077592409</v>
      </c>
      <c r="O72" s="64">
        <f t="shared" si="34"/>
        <v>38329.713077592409</v>
      </c>
      <c r="P72" s="64" t="e">
        <f t="shared" si="20"/>
        <v>#N/A</v>
      </c>
      <c r="Q72" s="64" t="e">
        <f t="shared" si="21"/>
        <v>#N/A</v>
      </c>
      <c r="R72" s="64" t="e">
        <f t="shared" si="22"/>
        <v>#N/A</v>
      </c>
      <c r="S72" s="64" t="e">
        <f t="shared" si="23"/>
        <v>#N/A</v>
      </c>
      <c r="T72" s="64" t="e">
        <f t="shared" si="24"/>
        <v>#N/A</v>
      </c>
      <c r="U72" s="64">
        <f t="shared" si="13"/>
        <v>38329.713077592409</v>
      </c>
      <c r="V72" s="167">
        <f t="shared" si="35"/>
        <v>38329.713077592409</v>
      </c>
      <c r="W72" s="64">
        <f t="shared" si="26"/>
        <v>38329.713077592409</v>
      </c>
      <c r="X72" s="178">
        <f>items!J58</f>
        <v>25</v>
      </c>
      <c r="Y72" s="65">
        <f t="shared" si="16"/>
        <v>958243</v>
      </c>
      <c r="Z72" s="199">
        <f t="shared" si="27"/>
        <v>38329.713077592409</v>
      </c>
      <c r="AA72" s="199">
        <f t="shared" si="28"/>
        <v>958242.82693981018</v>
      </c>
    </row>
    <row r="73" spans="1:27" ht="13.8">
      <c r="A73" s="160" t="str">
        <f>items!H59</f>
        <v>Nuevo</v>
      </c>
      <c r="B73" s="142" t="str">
        <f>items!E59</f>
        <v>SGA 58</v>
      </c>
      <c r="C73" s="105" t="str">
        <f>VLOOKUP(B73,items!$E$2:$G$156,3,FALSE)</f>
        <v>Boneth 1 (Compra)</v>
      </c>
      <c r="D73" s="64" t="e">
        <f>VLOOKUP(B73,INSUMOS!$A$16:$F$160,3,FALSE)</f>
        <v>#N/A</v>
      </c>
      <c r="E73" s="64" t="e">
        <f t="shared" si="0"/>
        <v>#N/A</v>
      </c>
      <c r="F73" s="64" t="e">
        <f>VLOOKUP(B73,INSUMOS!$A$16:$F$160,5,FALSE)</f>
        <v>#N/A</v>
      </c>
      <c r="G73" s="64" t="e">
        <f t="shared" si="1"/>
        <v>#N/A</v>
      </c>
      <c r="H73" s="167">
        <f>VLOOKUP(C73,'Catalogo Z21 AMP CCE'!$B$110:$AI$526,34,FALSE)</f>
        <v>106022.59815447526</v>
      </c>
      <c r="I73" s="64" t="e">
        <f t="shared" si="2"/>
        <v>#N/A</v>
      </c>
      <c r="J73" s="64" t="e">
        <f t="shared" si="3"/>
        <v>#N/A</v>
      </c>
      <c r="K73" s="64" t="e">
        <f t="shared" si="4"/>
        <v>#N/A</v>
      </c>
      <c r="L73" s="64" t="e">
        <f t="shared" si="5"/>
        <v>#N/A</v>
      </c>
      <c r="M73" s="64" t="e">
        <f t="shared" si="6"/>
        <v>#N/A</v>
      </c>
      <c r="N73" s="64">
        <f t="shared" si="33"/>
        <v>106022.59815447526</v>
      </c>
      <c r="O73" s="64">
        <f t="shared" si="34"/>
        <v>106022.59815447526</v>
      </c>
      <c r="P73" s="64" t="e">
        <f t="shared" si="20"/>
        <v>#N/A</v>
      </c>
      <c r="Q73" s="64" t="e">
        <f t="shared" si="21"/>
        <v>#N/A</v>
      </c>
      <c r="R73" s="64" t="e">
        <f t="shared" si="22"/>
        <v>#N/A</v>
      </c>
      <c r="S73" s="64" t="e">
        <f t="shared" si="23"/>
        <v>#N/A</v>
      </c>
      <c r="T73" s="64" t="e">
        <f t="shared" si="24"/>
        <v>#N/A</v>
      </c>
      <c r="U73" s="64">
        <f t="shared" si="13"/>
        <v>106022.59815447526</v>
      </c>
      <c r="V73" s="167">
        <f t="shared" si="35"/>
        <v>106022.59815447526</v>
      </c>
      <c r="W73" s="64">
        <f t="shared" si="26"/>
        <v>106022.59815447526</v>
      </c>
      <c r="X73" s="178">
        <f>items!J59</f>
        <v>20</v>
      </c>
      <c r="Y73" s="65">
        <f t="shared" si="16"/>
        <v>2120452</v>
      </c>
      <c r="Z73" s="199">
        <f t="shared" si="27"/>
        <v>106022.59815447526</v>
      </c>
      <c r="AA73" s="199">
        <f t="shared" si="28"/>
        <v>2120451.9630895052</v>
      </c>
    </row>
    <row r="74" spans="1:27" ht="13.8">
      <c r="A74" s="160" t="str">
        <f>items!H60</f>
        <v>Antiguo</v>
      </c>
      <c r="B74" s="142" t="str">
        <f>items!E60</f>
        <v>SGA 59</v>
      </c>
      <c r="C74" s="105" t="str">
        <f>VLOOKUP(B74,items!$E$2:$G$156,3,FALSE)</f>
        <v>Boneth 2 (Compra)</v>
      </c>
      <c r="D74" s="64">
        <f>VLOOKUP(B74,INSUMOS!$A$16:$F$160,3,FALSE)</f>
        <v>104452</v>
      </c>
      <c r="E74" s="64">
        <f t="shared" si="0"/>
        <v>111074</v>
      </c>
      <c r="F74" s="64">
        <f>VLOOKUP(B74,INSUMOS!$A$16:$F$160,5,FALSE)</f>
        <v>96687</v>
      </c>
      <c r="G74" s="64">
        <f t="shared" si="1"/>
        <v>101222</v>
      </c>
      <c r="H74" s="64">
        <f>VLOOKUP(C74,'Catalogo Z21 AMP CCE'!$B$110:$AI$526,34,FALSE)</f>
        <v>118225.88421134707</v>
      </c>
      <c r="I74" s="64">
        <f t="shared" si="2"/>
        <v>106148</v>
      </c>
      <c r="J74" s="64">
        <f t="shared" si="3"/>
        <v>106033.63819090619</v>
      </c>
      <c r="K74" s="64">
        <f t="shared" si="4"/>
        <v>105919.39959302107</v>
      </c>
      <c r="L74" s="64">
        <f t="shared" si="5"/>
        <v>106148</v>
      </c>
      <c r="M74" s="64">
        <f t="shared" si="6"/>
        <v>101222</v>
      </c>
      <c r="N74" s="64"/>
      <c r="O74" s="64">
        <f t="shared" ref="O74:O78" si="36">K74</f>
        <v>105919.39959302107</v>
      </c>
      <c r="P74" s="64">
        <f t="shared" si="20"/>
        <v>110173.96140378236</v>
      </c>
      <c r="Q74" s="64">
        <f t="shared" si="21"/>
        <v>109951.19798296508</v>
      </c>
      <c r="R74" s="64">
        <f t="shared" si="22"/>
        <v>109726.65786604832</v>
      </c>
      <c r="S74" s="64">
        <f t="shared" si="23"/>
        <v>111074</v>
      </c>
      <c r="T74" s="64">
        <f t="shared" si="24"/>
        <v>101222</v>
      </c>
      <c r="U74" s="64">
        <f t="shared" si="13"/>
        <v>118225.88421134707</v>
      </c>
      <c r="V74" s="67">
        <f t="shared" ref="V74:V78" si="37">Q74</f>
        <v>109951.19798296508</v>
      </c>
      <c r="W74" s="64">
        <f t="shared" si="26"/>
        <v>109951.19798296508</v>
      </c>
      <c r="X74" s="178">
        <f>items!J60</f>
        <v>2</v>
      </c>
      <c r="Y74" s="65">
        <f t="shared" si="16"/>
        <v>219902</v>
      </c>
      <c r="Z74" s="199">
        <f t="shared" si="27"/>
        <v>118225.88421134707</v>
      </c>
      <c r="AA74" s="199">
        <f t="shared" si="28"/>
        <v>236451.76842269415</v>
      </c>
    </row>
    <row r="75" spans="1:27" ht="13.8">
      <c r="A75" s="160" t="str">
        <f>items!H61</f>
        <v>Antiguo</v>
      </c>
      <c r="B75" s="142" t="str">
        <f>items!E61</f>
        <v>SGA 60</v>
      </c>
      <c r="C75" s="105" t="str">
        <f>VLOOKUP(B75,items!$E$2:$G$156,3,FALSE)</f>
        <v>Bolsas plásticas 1 (Compra)</v>
      </c>
      <c r="D75" s="64">
        <f>VLOOKUP(B75,INSUMOS!$A$16:$F$160,3,FALSE)</f>
        <v>896</v>
      </c>
      <c r="E75" s="64">
        <f t="shared" si="0"/>
        <v>953</v>
      </c>
      <c r="F75" s="64">
        <f>VLOOKUP(B75,INSUMOS!$A$16:$F$160,5,FALSE)</f>
        <v>1198</v>
      </c>
      <c r="G75" s="64">
        <f t="shared" si="1"/>
        <v>1254</v>
      </c>
      <c r="H75" s="64">
        <f>VLOOKUP(C75,'Catalogo Z21 AMP CCE'!$B$110:$AI$526,34,FALSE)</f>
        <v>1222.7690331860913</v>
      </c>
      <c r="I75" s="64">
        <f t="shared" si="2"/>
        <v>1103.5</v>
      </c>
      <c r="J75" s="64">
        <f t="shared" si="3"/>
        <v>1093.1889132258889</v>
      </c>
      <c r="K75" s="64">
        <f t="shared" si="4"/>
        <v>1082.9741730856365</v>
      </c>
      <c r="L75" s="64">
        <f t="shared" si="5"/>
        <v>1103.5</v>
      </c>
      <c r="M75" s="64">
        <f t="shared" si="6"/>
        <v>953</v>
      </c>
      <c r="N75" s="64"/>
      <c r="O75" s="64">
        <f t="shared" si="36"/>
        <v>1082.9741730856365</v>
      </c>
      <c r="P75" s="64">
        <f t="shared" si="20"/>
        <v>1143.2563443953638</v>
      </c>
      <c r="Q75" s="64">
        <f t="shared" si="21"/>
        <v>1134.779869290488</v>
      </c>
      <c r="R75" s="64">
        <f t="shared" si="22"/>
        <v>1125.8801381906846</v>
      </c>
      <c r="S75" s="64">
        <f t="shared" si="23"/>
        <v>1222.7690331860913</v>
      </c>
      <c r="T75" s="64">
        <f t="shared" si="24"/>
        <v>953</v>
      </c>
      <c r="U75" s="64">
        <f t="shared" si="13"/>
        <v>1222.7690331860913</v>
      </c>
      <c r="V75" s="67">
        <f t="shared" si="37"/>
        <v>1134.779869290488</v>
      </c>
      <c r="W75" s="64">
        <f t="shared" si="26"/>
        <v>1134.779869290488</v>
      </c>
      <c r="X75" s="178">
        <f>items!J61</f>
        <v>96</v>
      </c>
      <c r="Y75" s="65">
        <f t="shared" si="16"/>
        <v>108939</v>
      </c>
      <c r="Z75" s="199">
        <f t="shared" si="27"/>
        <v>1222.7690331860913</v>
      </c>
      <c r="AA75" s="199">
        <f t="shared" si="28"/>
        <v>117385.82718586476</v>
      </c>
    </row>
    <row r="76" spans="1:27" ht="13.8">
      <c r="A76" s="160" t="str">
        <f>items!H62</f>
        <v>Antiguo</v>
      </c>
      <c r="B76" s="142" t="str">
        <f>items!E62</f>
        <v>SGA 61</v>
      </c>
      <c r="C76" s="105" t="str">
        <f>VLOOKUP(B76,items!$E$2:$G$156,3,FALSE)</f>
        <v>Bolsas plásticas 15 (Compra)</v>
      </c>
      <c r="D76" s="64">
        <f>VLOOKUP(B76,INSUMOS!$A$16:$F$160,3,FALSE)</f>
        <v>3293</v>
      </c>
      <c r="E76" s="64">
        <f t="shared" si="0"/>
        <v>3502</v>
      </c>
      <c r="F76" s="64">
        <f>VLOOKUP(B76,INSUMOS!$A$16:$F$160,5,FALSE)</f>
        <v>4404</v>
      </c>
      <c r="G76" s="64">
        <f t="shared" si="1"/>
        <v>4611</v>
      </c>
      <c r="H76" s="64">
        <f>VLOOKUP(C76,'Catalogo Z21 AMP CCE'!$B$110:$AI$526,34,FALSE)</f>
        <v>4103.4055290177012</v>
      </c>
      <c r="I76" s="64">
        <f t="shared" si="2"/>
        <v>4056.5</v>
      </c>
      <c r="J76" s="64">
        <f t="shared" si="3"/>
        <v>4018.4228249401531</v>
      </c>
      <c r="K76" s="64">
        <f t="shared" si="4"/>
        <v>3980.703069148281</v>
      </c>
      <c r="L76" s="64">
        <f t="shared" si="5"/>
        <v>4056.5</v>
      </c>
      <c r="M76" s="64">
        <f t="shared" si="6"/>
        <v>3502</v>
      </c>
      <c r="N76" s="64"/>
      <c r="O76" s="64">
        <f t="shared" si="36"/>
        <v>3980.703069148281</v>
      </c>
      <c r="P76" s="64">
        <f t="shared" si="20"/>
        <v>4072.135176339234</v>
      </c>
      <c r="Q76" s="64">
        <f t="shared" si="21"/>
        <v>4046.5530135437075</v>
      </c>
      <c r="R76" s="64">
        <f t="shared" si="22"/>
        <v>4020.7803198080196</v>
      </c>
      <c r="S76" s="64">
        <f t="shared" si="23"/>
        <v>4103.4055290177012</v>
      </c>
      <c r="T76" s="64">
        <f t="shared" si="24"/>
        <v>3502</v>
      </c>
      <c r="U76" s="64">
        <f t="shared" si="13"/>
        <v>4103.4055290177012</v>
      </c>
      <c r="V76" s="67">
        <f t="shared" si="37"/>
        <v>4046.5530135437075</v>
      </c>
      <c r="W76" s="64">
        <f t="shared" si="26"/>
        <v>4046.5530135437075</v>
      </c>
      <c r="X76" s="178">
        <f>items!J62</f>
        <v>96</v>
      </c>
      <c r="Y76" s="65">
        <f t="shared" si="16"/>
        <v>388469</v>
      </c>
      <c r="Z76" s="199">
        <f t="shared" si="27"/>
        <v>4103.4055290177012</v>
      </c>
      <c r="AA76" s="199">
        <f t="shared" si="28"/>
        <v>393926.93078569928</v>
      </c>
    </row>
    <row r="77" spans="1:27" ht="13.8">
      <c r="A77" s="160" t="str">
        <f>items!H63</f>
        <v>Antiguo</v>
      </c>
      <c r="B77" s="142" t="str">
        <f>items!E63</f>
        <v>SGA 62</v>
      </c>
      <c r="C77" s="105" t="str">
        <f>VLOOKUP(B77,items!$E$2:$G$156,3,FALSE)</f>
        <v>Bolsas plásticas 16 (Compra)</v>
      </c>
      <c r="D77" s="64">
        <f>VLOOKUP(B77,INSUMOS!$A$16:$F$160,3,FALSE)</f>
        <v>3690</v>
      </c>
      <c r="E77" s="64">
        <f t="shared" si="0"/>
        <v>3924</v>
      </c>
      <c r="F77" s="64">
        <f>VLOOKUP(B77,INSUMOS!$A$16:$F$160,5,FALSE)</f>
        <v>4487</v>
      </c>
      <c r="G77" s="64">
        <f t="shared" si="1"/>
        <v>4697</v>
      </c>
      <c r="H77" s="64">
        <f>VLOOKUP(C77,'Catalogo Z21 AMP CCE'!$B$110:$AI$526,34,FALSE)</f>
        <v>4654.6437925088394</v>
      </c>
      <c r="I77" s="64">
        <f t="shared" si="2"/>
        <v>4310.5</v>
      </c>
      <c r="J77" s="64">
        <f t="shared" si="3"/>
        <v>4293.1373143658011</v>
      </c>
      <c r="K77" s="64">
        <f t="shared" si="4"/>
        <v>4275.8445655956384</v>
      </c>
      <c r="L77" s="64">
        <f t="shared" si="5"/>
        <v>4310.5</v>
      </c>
      <c r="M77" s="64">
        <f t="shared" si="6"/>
        <v>3924</v>
      </c>
      <c r="N77" s="64"/>
      <c r="O77" s="64">
        <f t="shared" si="36"/>
        <v>4275.8445655956384</v>
      </c>
      <c r="P77" s="64">
        <f t="shared" si="20"/>
        <v>4425.2145975029462</v>
      </c>
      <c r="Q77" s="64">
        <f t="shared" si="21"/>
        <v>4410.4070128189878</v>
      </c>
      <c r="R77" s="64">
        <f t="shared" si="22"/>
        <v>4395.0695092981932</v>
      </c>
      <c r="S77" s="64">
        <f t="shared" si="23"/>
        <v>4654.6437925088394</v>
      </c>
      <c r="T77" s="64">
        <f t="shared" si="24"/>
        <v>3924</v>
      </c>
      <c r="U77" s="64">
        <f t="shared" si="13"/>
        <v>4654.6437925088394</v>
      </c>
      <c r="V77" s="67">
        <f t="shared" si="37"/>
        <v>4410.4070128189878</v>
      </c>
      <c r="W77" s="64">
        <f t="shared" si="26"/>
        <v>4410.4070128189878</v>
      </c>
      <c r="X77" s="178">
        <f>items!J63</f>
        <v>96</v>
      </c>
      <c r="Y77" s="65">
        <f t="shared" si="16"/>
        <v>423399</v>
      </c>
      <c r="Z77" s="199">
        <f t="shared" si="27"/>
        <v>4654.6437925088394</v>
      </c>
      <c r="AA77" s="199">
        <f t="shared" si="28"/>
        <v>446845.80408084858</v>
      </c>
    </row>
    <row r="78" spans="1:27" ht="13.8">
      <c r="A78" s="160" t="str">
        <f>items!H64</f>
        <v>Antiguo</v>
      </c>
      <c r="B78" s="142" t="str">
        <f>items!E64</f>
        <v>SGA 63</v>
      </c>
      <c r="C78" s="105" t="str">
        <f>VLOOKUP(B78,items!$E$2:$G$156,3,FALSE)</f>
        <v>Bolsas plásticas 17 (Compra)</v>
      </c>
      <c r="D78" s="67">
        <f>VLOOKUP(B78,INSUMOS!$A$16:$F$160,3,FALSE)</f>
        <v>3690</v>
      </c>
      <c r="E78" s="67">
        <f t="shared" si="0"/>
        <v>3924</v>
      </c>
      <c r="F78" s="67">
        <f>VLOOKUP(B78,INSUMOS!$A$16:$F$160,5,FALSE)</f>
        <v>4487</v>
      </c>
      <c r="G78" s="67">
        <f t="shared" si="1"/>
        <v>4697</v>
      </c>
      <c r="H78" s="67">
        <f>VLOOKUP(C78,'Catalogo Z21 AMP CCE'!$B$110:$AI$526,34,FALSE)</f>
        <v>4563.8332887410597</v>
      </c>
      <c r="I78" s="67">
        <f t="shared" si="2"/>
        <v>4310.5</v>
      </c>
      <c r="J78" s="67">
        <f t="shared" si="3"/>
        <v>4293.1373143658011</v>
      </c>
      <c r="K78" s="67">
        <f t="shared" si="4"/>
        <v>4275.8445655956384</v>
      </c>
      <c r="L78" s="67">
        <f t="shared" si="5"/>
        <v>4310.5</v>
      </c>
      <c r="M78" s="67">
        <f t="shared" si="6"/>
        <v>3924</v>
      </c>
      <c r="N78" s="67"/>
      <c r="O78" s="67">
        <f t="shared" si="36"/>
        <v>4275.8445655956384</v>
      </c>
      <c r="P78" s="64">
        <f t="shared" si="20"/>
        <v>4394.9444295803532</v>
      </c>
      <c r="Q78" s="64">
        <f t="shared" si="21"/>
        <v>4381.536597499663</v>
      </c>
      <c r="R78" s="64">
        <f t="shared" si="22"/>
        <v>4367.7156435295819</v>
      </c>
      <c r="S78" s="64">
        <f t="shared" si="23"/>
        <v>4563.8332887410597</v>
      </c>
      <c r="T78" s="64">
        <f t="shared" si="24"/>
        <v>3924</v>
      </c>
      <c r="U78" s="67">
        <f t="shared" si="13"/>
        <v>4563.8332887410597</v>
      </c>
      <c r="V78" s="67">
        <f t="shared" si="37"/>
        <v>4381.536597499663</v>
      </c>
      <c r="W78" s="64">
        <f t="shared" si="26"/>
        <v>4381.536597499663</v>
      </c>
      <c r="X78" s="178">
        <f>items!J64</f>
        <v>96</v>
      </c>
      <c r="Y78" s="172">
        <f t="shared" si="16"/>
        <v>420628</v>
      </c>
      <c r="Z78" s="199">
        <f t="shared" si="27"/>
        <v>4563.8332887410597</v>
      </c>
      <c r="AA78" s="199">
        <f t="shared" si="28"/>
        <v>438127.99571914173</v>
      </c>
    </row>
    <row r="79" spans="1:27" ht="13.8" hidden="1">
      <c r="A79" s="160" t="str">
        <f>items!H65</f>
        <v>ítem eliminado</v>
      </c>
      <c r="B79" s="142" t="str">
        <f>items!E65</f>
        <v>SGA 64</v>
      </c>
      <c r="C79" s="105">
        <f>VLOOKUP(B79,items!$E$2:$G$156,3,FALSE)</f>
        <v>0</v>
      </c>
      <c r="D79" s="64"/>
      <c r="E79" s="64"/>
      <c r="F79" s="64"/>
      <c r="G79" s="64"/>
      <c r="H79" s="64"/>
      <c r="I79" s="64"/>
      <c r="J79" s="64"/>
      <c r="K79" s="64"/>
      <c r="L79" s="64"/>
      <c r="M79" s="64"/>
      <c r="N79" s="64"/>
      <c r="O79" s="64"/>
      <c r="P79" s="64"/>
      <c r="Q79" s="64"/>
      <c r="R79" s="64"/>
      <c r="S79" s="64"/>
      <c r="T79" s="64"/>
      <c r="U79" s="64"/>
      <c r="V79" s="64"/>
      <c r="W79" s="64"/>
      <c r="X79" s="178">
        <f>items!J65</f>
        <v>0</v>
      </c>
      <c r="Y79" s="65"/>
    </row>
    <row r="80" spans="1:27" ht="13.8">
      <c r="A80" s="160" t="str">
        <f>items!H66</f>
        <v>Antiguo</v>
      </c>
      <c r="B80" s="142" t="str">
        <f>items!E66</f>
        <v>SGA 65</v>
      </c>
      <c r="C80" s="105" t="str">
        <f>VLOOKUP(B80,items!$E$2:$G$156,3,FALSE)</f>
        <v>Bolsas plásticas 21 (Compra)</v>
      </c>
      <c r="D80" s="64">
        <f>VLOOKUP(B80,INSUMOS!$A$16:$F$160,3,FALSE)</f>
        <v>4020</v>
      </c>
      <c r="E80" s="64">
        <f t="shared" si="0"/>
        <v>4275</v>
      </c>
      <c r="F80" s="64">
        <f>VLOOKUP(B80,INSUMOS!$A$16:$F$160,5,FALSE)</f>
        <v>6322</v>
      </c>
      <c r="G80" s="64">
        <f t="shared" si="1"/>
        <v>6619</v>
      </c>
      <c r="H80" s="64">
        <f>VLOOKUP(C80,'Catalogo Z21 AMP CCE'!$B$110:$AI$526,34,FALSE)</f>
        <v>6979.3629552941275</v>
      </c>
      <c r="I80" s="64">
        <f t="shared" si="2"/>
        <v>5447</v>
      </c>
      <c r="J80" s="64">
        <f t="shared" si="3"/>
        <v>5319.4196111981992</v>
      </c>
      <c r="K80" s="64">
        <f t="shared" si="4"/>
        <v>5194.8274279419866</v>
      </c>
      <c r="L80" s="64">
        <f t="shared" si="5"/>
        <v>5447</v>
      </c>
      <c r="M80" s="64">
        <f t="shared" si="6"/>
        <v>4275</v>
      </c>
      <c r="N80" s="64"/>
      <c r="O80" s="64">
        <f t="shared" ref="O80:O84" si="38">K80</f>
        <v>5194.8274279419866</v>
      </c>
      <c r="P80" s="64">
        <f t="shared" ref="P80:P84" si="39">AVERAGE(E80,G80,H80)</f>
        <v>5957.7876517647092</v>
      </c>
      <c r="Q80" s="64">
        <f t="shared" ref="Q80:Q84" si="40">GEOMEAN(E80,G80,H80)</f>
        <v>5823.4644424060079</v>
      </c>
      <c r="R80" s="64">
        <f t="shared" ref="R80:R84" si="41">HARMEAN(E80,G80,H80)</f>
        <v>5678.8292180942663</v>
      </c>
      <c r="S80" s="64">
        <f t="shared" ref="S80:S84" si="42">MEDIAN(E80,G80,H80)</f>
        <v>6619</v>
      </c>
      <c r="T80" s="64">
        <f t="shared" ref="T80:T84" si="43">MIN(E80,G80,H80)</f>
        <v>4275</v>
      </c>
      <c r="U80" s="64">
        <f t="shared" si="13"/>
        <v>6979.3629552941275</v>
      </c>
      <c r="V80" s="67">
        <f t="shared" ref="V80:V84" si="44">Q80</f>
        <v>5823.4644424060079</v>
      </c>
      <c r="W80" s="64">
        <f t="shared" ref="W80:W84" si="45">V80</f>
        <v>5823.4644424060079</v>
      </c>
      <c r="X80" s="178">
        <f>items!J66</f>
        <v>96</v>
      </c>
      <c r="Y80" s="65">
        <f t="shared" si="16"/>
        <v>559053</v>
      </c>
      <c r="Z80" s="199">
        <f t="shared" ref="Z80:Z84" si="46">U80</f>
        <v>6979.3629552941275</v>
      </c>
      <c r="AA80" s="199">
        <f t="shared" ref="AA80:AA84" si="47">Z80*X80</f>
        <v>670018.84370823624</v>
      </c>
    </row>
    <row r="81" spans="1:27" ht="13.8">
      <c r="A81" s="160" t="str">
        <f>items!H67</f>
        <v>Antiguo</v>
      </c>
      <c r="B81" s="142" t="str">
        <f>items!E67</f>
        <v>SGA 66</v>
      </c>
      <c r="C81" s="105" t="str">
        <f>VLOOKUP(B81,items!$E$2:$G$156,3,FALSE)</f>
        <v>Bolsas plásticas 22 (Compra)</v>
      </c>
      <c r="D81" s="64">
        <f>VLOOKUP(B81,INSUMOS!$A$16:$F$160,3,FALSE)</f>
        <v>5279</v>
      </c>
      <c r="E81" s="64">
        <f t="shared" ref="E81:E144" si="48">ROUND(D81*(1+$E$14/100),0)</f>
        <v>5614</v>
      </c>
      <c r="F81" s="64">
        <f>VLOOKUP(B81,INSUMOS!$A$16:$F$160,5,FALSE)</f>
        <v>6437</v>
      </c>
      <c r="G81" s="64">
        <f t="shared" ref="G81:G144" si="49">ROUND(F81*(1+$G$14/100),0)</f>
        <v>6739</v>
      </c>
      <c r="H81" s="64">
        <f>VLOOKUP(C81,'Catalogo Z21 AMP CCE'!$B$110:$AI$526,34,FALSE)</f>
        <v>7704.1088940022464</v>
      </c>
      <c r="I81" s="64">
        <f t="shared" ref="I81:I144" si="50">AVERAGE(E81,G81)</f>
        <v>6176.5</v>
      </c>
      <c r="J81" s="64">
        <f t="shared" ref="J81:J144" si="51">GEOMEAN(E81,G81)</f>
        <v>6150.8329517228804</v>
      </c>
      <c r="K81" s="64">
        <f t="shared" ref="K81:K144" si="52">HARMEAN(E81,G81)</f>
        <v>6125.2725653687367</v>
      </c>
      <c r="L81" s="64">
        <f t="shared" ref="L81:L144" si="53">MEDIAN(E81,G81)</f>
        <v>6176.5</v>
      </c>
      <c r="M81" s="64">
        <f t="shared" ref="M81:M144" si="54">MIN(E81,G81)</f>
        <v>5614</v>
      </c>
      <c r="N81" s="64"/>
      <c r="O81" s="64">
        <f t="shared" si="38"/>
        <v>6125.2725653687367</v>
      </c>
      <c r="P81" s="64">
        <f t="shared" si="39"/>
        <v>6685.7029646674155</v>
      </c>
      <c r="Q81" s="64">
        <f t="shared" si="40"/>
        <v>6630.2528739988529</v>
      </c>
      <c r="R81" s="64">
        <f t="shared" si="41"/>
        <v>6574.3777819539055</v>
      </c>
      <c r="S81" s="64">
        <f t="shared" si="42"/>
        <v>6739</v>
      </c>
      <c r="T81" s="64">
        <f t="shared" si="43"/>
        <v>5614</v>
      </c>
      <c r="U81" s="64">
        <f t="shared" ref="U81:U144" si="55">H81</f>
        <v>7704.1088940022464</v>
      </c>
      <c r="V81" s="67">
        <f t="shared" si="44"/>
        <v>6630.2528739988529</v>
      </c>
      <c r="W81" s="64">
        <f t="shared" si="45"/>
        <v>6630.2528739988529</v>
      </c>
      <c r="X81" s="178">
        <f>items!J67</f>
        <v>97</v>
      </c>
      <c r="Y81" s="65">
        <f t="shared" ref="Y81:Y144" si="56">ROUND(W81*X81,0)</f>
        <v>643135</v>
      </c>
      <c r="Z81" s="199">
        <f t="shared" si="46"/>
        <v>7704.1088940022464</v>
      </c>
      <c r="AA81" s="199">
        <f t="shared" si="47"/>
        <v>747298.56271821796</v>
      </c>
    </row>
    <row r="82" spans="1:27" ht="13.8">
      <c r="A82" s="160" t="str">
        <f>items!H68</f>
        <v>Antiguo</v>
      </c>
      <c r="B82" s="142" t="str">
        <f>items!E68</f>
        <v>SGA 67</v>
      </c>
      <c r="C82" s="105" t="str">
        <f>VLOOKUP(B82,items!$E$2:$G$156,3,FALSE)</f>
        <v>Bolsas plásticas 23 (Compra)</v>
      </c>
      <c r="D82" s="64">
        <f>VLOOKUP(B82,INSUMOS!$A$16:$F$160,3,FALSE)</f>
        <v>5835</v>
      </c>
      <c r="E82" s="64">
        <f t="shared" si="48"/>
        <v>6205</v>
      </c>
      <c r="F82" s="64">
        <f>VLOOKUP(B82,INSUMOS!$A$16:$F$160,5,FALSE)</f>
        <v>6437</v>
      </c>
      <c r="G82" s="64">
        <f t="shared" si="49"/>
        <v>6739</v>
      </c>
      <c r="H82" s="64">
        <f>VLOOKUP(C82,'Catalogo Z21 AMP CCE'!$B$110:$AI$526,34,FALSE)</f>
        <v>7728.5215757498736</v>
      </c>
      <c r="I82" s="64">
        <f t="shared" si="50"/>
        <v>6472</v>
      </c>
      <c r="J82" s="64">
        <f t="shared" si="51"/>
        <v>6466.4901608214022</v>
      </c>
      <c r="K82" s="64">
        <f t="shared" si="52"/>
        <v>6460.9850123609394</v>
      </c>
      <c r="L82" s="64">
        <f t="shared" si="53"/>
        <v>6472</v>
      </c>
      <c r="M82" s="64">
        <f t="shared" si="54"/>
        <v>6205</v>
      </c>
      <c r="N82" s="64"/>
      <c r="O82" s="64">
        <f t="shared" si="38"/>
        <v>6460.9850123609394</v>
      </c>
      <c r="P82" s="64">
        <f t="shared" si="39"/>
        <v>6890.8405252499579</v>
      </c>
      <c r="Q82" s="64">
        <f t="shared" si="40"/>
        <v>6862.4293862276909</v>
      </c>
      <c r="R82" s="64">
        <f t="shared" si="41"/>
        <v>6834.628785306656</v>
      </c>
      <c r="S82" s="64">
        <f t="shared" si="42"/>
        <v>6739</v>
      </c>
      <c r="T82" s="64">
        <f t="shared" si="43"/>
        <v>6205</v>
      </c>
      <c r="U82" s="64">
        <f t="shared" si="55"/>
        <v>7728.5215757498736</v>
      </c>
      <c r="V82" s="67">
        <f t="shared" si="44"/>
        <v>6862.4293862276909</v>
      </c>
      <c r="W82" s="64">
        <f t="shared" si="45"/>
        <v>6862.4293862276909</v>
      </c>
      <c r="X82" s="178">
        <f>items!J68</f>
        <v>96</v>
      </c>
      <c r="Y82" s="65">
        <f t="shared" si="56"/>
        <v>658793</v>
      </c>
      <c r="Z82" s="199">
        <f t="shared" si="46"/>
        <v>7728.5215757498736</v>
      </c>
      <c r="AA82" s="199">
        <f t="shared" si="47"/>
        <v>741938.07127198786</v>
      </c>
    </row>
    <row r="83" spans="1:27" ht="13.8">
      <c r="A83" s="160" t="str">
        <f>items!H69</f>
        <v>Antiguo</v>
      </c>
      <c r="B83" s="142" t="str">
        <f>items!E69</f>
        <v>SGA 68</v>
      </c>
      <c r="C83" s="105" t="str">
        <f>VLOOKUP(B83,items!$E$2:$G$156,3,FALSE)</f>
        <v>Guantes 1 (Compra)</v>
      </c>
      <c r="D83" s="64">
        <f>VLOOKUP(B83,INSUMOS!$A$16:$F$160,3,FALSE)</f>
        <v>4387</v>
      </c>
      <c r="E83" s="64">
        <f t="shared" si="48"/>
        <v>4665</v>
      </c>
      <c r="F83" s="64">
        <f>VLOOKUP(B83,INSUMOS!$A$16:$F$160,5,FALSE)</f>
        <v>4610</v>
      </c>
      <c r="G83" s="64">
        <f t="shared" si="49"/>
        <v>4826</v>
      </c>
      <c r="H83" s="64">
        <f>VLOOKUP(C83,'Catalogo Z21 AMP CCE'!$B$110:$AI$526,34,FALSE)</f>
        <v>5218.1137678842933</v>
      </c>
      <c r="I83" s="64">
        <f t="shared" si="50"/>
        <v>4745.5</v>
      </c>
      <c r="J83" s="64">
        <f t="shared" si="51"/>
        <v>4744.8171724524855</v>
      </c>
      <c r="K83" s="64">
        <f t="shared" si="52"/>
        <v>4744.1344431566749</v>
      </c>
      <c r="L83" s="64">
        <f t="shared" si="53"/>
        <v>4745.5</v>
      </c>
      <c r="M83" s="64">
        <f t="shared" si="54"/>
        <v>4665</v>
      </c>
      <c r="N83" s="64"/>
      <c r="O83" s="64">
        <f t="shared" si="38"/>
        <v>4744.1344431566749</v>
      </c>
      <c r="P83" s="64">
        <f t="shared" si="39"/>
        <v>4903.0379226280975</v>
      </c>
      <c r="Q83" s="64">
        <f t="shared" si="40"/>
        <v>4897.6096700259868</v>
      </c>
      <c r="R83" s="64">
        <f t="shared" si="41"/>
        <v>4892.2614537580148</v>
      </c>
      <c r="S83" s="64">
        <f t="shared" si="42"/>
        <v>4826</v>
      </c>
      <c r="T83" s="64">
        <f t="shared" si="43"/>
        <v>4665</v>
      </c>
      <c r="U83" s="64">
        <f t="shared" si="55"/>
        <v>5218.1137678842933</v>
      </c>
      <c r="V83" s="67">
        <f t="shared" si="44"/>
        <v>4897.6096700259868</v>
      </c>
      <c r="W83" s="64">
        <f t="shared" si="45"/>
        <v>4897.6096700259868</v>
      </c>
      <c r="X83" s="178">
        <f>items!J69</f>
        <v>26</v>
      </c>
      <c r="Y83" s="65">
        <f t="shared" si="56"/>
        <v>127338</v>
      </c>
      <c r="Z83" s="199">
        <f t="shared" si="46"/>
        <v>5218.1137678842933</v>
      </c>
      <c r="AA83" s="199">
        <f t="shared" si="47"/>
        <v>135670.95796499163</v>
      </c>
    </row>
    <row r="84" spans="1:27" ht="13.8">
      <c r="A84" s="160" t="str">
        <f>items!H70</f>
        <v>Antiguo</v>
      </c>
      <c r="B84" s="142" t="str">
        <f>items!E70</f>
        <v>SGA 69</v>
      </c>
      <c r="C84" s="105" t="str">
        <f>VLOOKUP(B84,items!$E$2:$G$156,3,FALSE)</f>
        <v>Guantes 2 (Compra)</v>
      </c>
      <c r="D84" s="64">
        <f>VLOOKUP(B84,INSUMOS!$A$16:$F$160,3,FALSE)</f>
        <v>4468</v>
      </c>
      <c r="E84" s="64">
        <f t="shared" si="48"/>
        <v>4751</v>
      </c>
      <c r="F84" s="64">
        <f>VLOOKUP(B84,INSUMOS!$A$16:$F$160,5,FALSE)</f>
        <v>4610</v>
      </c>
      <c r="G84" s="64">
        <f t="shared" si="49"/>
        <v>4826</v>
      </c>
      <c r="H84" s="64">
        <f>VLOOKUP(C84,'Catalogo Z21 AMP CCE'!$B$110:$AI$526,34,FALSE)</f>
        <v>5325.7474726471546</v>
      </c>
      <c r="I84" s="64">
        <f t="shared" si="50"/>
        <v>4788.5</v>
      </c>
      <c r="J84" s="64">
        <f t="shared" si="51"/>
        <v>4788.3531615786233</v>
      </c>
      <c r="K84" s="64">
        <f t="shared" si="52"/>
        <v>4788.2063276600193</v>
      </c>
      <c r="L84" s="64">
        <f t="shared" si="53"/>
        <v>4788.5</v>
      </c>
      <c r="M84" s="64">
        <f t="shared" si="54"/>
        <v>4751</v>
      </c>
      <c r="N84" s="64"/>
      <c r="O84" s="64">
        <f t="shared" si="38"/>
        <v>4788.2063276600193</v>
      </c>
      <c r="P84" s="64">
        <f t="shared" si="39"/>
        <v>4967.5824908823852</v>
      </c>
      <c r="Q84" s="64">
        <f t="shared" si="40"/>
        <v>4961.1722516314885</v>
      </c>
      <c r="R84" s="64">
        <f t="shared" si="41"/>
        <v>4954.9101949371425</v>
      </c>
      <c r="S84" s="64">
        <f t="shared" si="42"/>
        <v>4826</v>
      </c>
      <c r="T84" s="64">
        <f t="shared" si="43"/>
        <v>4751</v>
      </c>
      <c r="U84" s="64">
        <f t="shared" si="55"/>
        <v>5325.7474726471546</v>
      </c>
      <c r="V84" s="67">
        <f t="shared" si="44"/>
        <v>4961.1722516314885</v>
      </c>
      <c r="W84" s="64">
        <f t="shared" si="45"/>
        <v>4961.1722516314885</v>
      </c>
      <c r="X84" s="178">
        <f>items!J70</f>
        <v>30</v>
      </c>
      <c r="Y84" s="65">
        <f t="shared" si="56"/>
        <v>148835</v>
      </c>
      <c r="Z84" s="199">
        <f t="shared" si="46"/>
        <v>5325.7474726471546</v>
      </c>
      <c r="AA84" s="199">
        <f t="shared" si="47"/>
        <v>159772.42417941464</v>
      </c>
    </row>
    <row r="85" spans="1:27" ht="13.8" hidden="1">
      <c r="A85" s="160" t="str">
        <f>items!H71</f>
        <v>ítem eliminado</v>
      </c>
      <c r="B85" s="142" t="str">
        <f>items!E71</f>
        <v>SGA 70</v>
      </c>
      <c r="C85" s="105">
        <f>VLOOKUP(B85,items!$E$2:$G$156,3,FALSE)</f>
        <v>0</v>
      </c>
      <c r="D85" s="64"/>
      <c r="E85" s="64"/>
      <c r="F85" s="64"/>
      <c r="G85" s="64"/>
      <c r="H85" s="64"/>
      <c r="I85" s="64"/>
      <c r="J85" s="64"/>
      <c r="K85" s="64"/>
      <c r="L85" s="64"/>
      <c r="M85" s="64"/>
      <c r="N85" s="64"/>
      <c r="O85" s="64"/>
      <c r="P85" s="64"/>
      <c r="Q85" s="64"/>
      <c r="R85" s="64"/>
      <c r="S85" s="64"/>
      <c r="T85" s="64"/>
      <c r="U85" s="64"/>
      <c r="V85" s="64"/>
      <c r="W85" s="64"/>
      <c r="X85" s="178">
        <f>items!J71</f>
        <v>0</v>
      </c>
      <c r="Y85" s="65"/>
    </row>
    <row r="86" spans="1:27" ht="13.8">
      <c r="A86" s="160" t="str">
        <f>items!H72</f>
        <v>Nuevo</v>
      </c>
      <c r="B86" s="142" t="str">
        <f>items!E72</f>
        <v>SGA 71</v>
      </c>
      <c r="C86" s="105" t="str">
        <f>VLOOKUP(B86,items!$E$2:$G$156,3,FALSE)</f>
        <v>Guantes 4 (Compra)</v>
      </c>
      <c r="D86" s="64" t="e">
        <f>VLOOKUP(B86,INSUMOS!$A$16:$F$160,3,FALSE)</f>
        <v>#N/A</v>
      </c>
      <c r="E86" s="64" t="e">
        <f t="shared" si="48"/>
        <v>#N/A</v>
      </c>
      <c r="F86" s="64" t="e">
        <f>VLOOKUP(B86,INSUMOS!$A$16:$F$160,5,FALSE)</f>
        <v>#N/A</v>
      </c>
      <c r="G86" s="64" t="e">
        <f t="shared" si="49"/>
        <v>#N/A</v>
      </c>
      <c r="H86" s="167">
        <f>VLOOKUP(C86,'Catalogo Z21 AMP CCE'!$B$110:$AI$526,34,FALSE)</f>
        <v>6228.5101792960886</v>
      </c>
      <c r="I86" s="64" t="e">
        <f t="shared" si="50"/>
        <v>#N/A</v>
      </c>
      <c r="J86" s="64" t="e">
        <f t="shared" si="51"/>
        <v>#N/A</v>
      </c>
      <c r="K86" s="64" t="e">
        <f t="shared" si="52"/>
        <v>#N/A</v>
      </c>
      <c r="L86" s="64" t="e">
        <f t="shared" si="53"/>
        <v>#N/A</v>
      </c>
      <c r="M86" s="64" t="e">
        <f t="shared" si="54"/>
        <v>#N/A</v>
      </c>
      <c r="N86" s="64">
        <f t="shared" ref="N86:N87" si="57">H86</f>
        <v>6228.5101792960886</v>
      </c>
      <c r="O86" s="64">
        <f t="shared" ref="O86:O87" si="58">N86</f>
        <v>6228.5101792960886</v>
      </c>
      <c r="P86" s="64" t="e">
        <f t="shared" ref="P86:P108" si="59">AVERAGE(E86,G86,H86)</f>
        <v>#N/A</v>
      </c>
      <c r="Q86" s="64" t="e">
        <f t="shared" ref="Q86:Q108" si="60">GEOMEAN(E86,G86,H86)</f>
        <v>#N/A</v>
      </c>
      <c r="R86" s="64" t="e">
        <f t="shared" ref="R86:R108" si="61">HARMEAN(E86,G86,H86)</f>
        <v>#N/A</v>
      </c>
      <c r="S86" s="64" t="e">
        <f t="shared" ref="S86:S108" si="62">MEDIAN(E86,G86,H86)</f>
        <v>#N/A</v>
      </c>
      <c r="T86" s="64" t="e">
        <f t="shared" ref="T86:T108" si="63">MIN(E86,G86,H86)</f>
        <v>#N/A</v>
      </c>
      <c r="U86" s="64">
        <f t="shared" si="55"/>
        <v>6228.5101792960886</v>
      </c>
      <c r="V86" s="167">
        <f t="shared" ref="V86:W87" si="64">U86</f>
        <v>6228.5101792960886</v>
      </c>
      <c r="W86" s="64">
        <f t="shared" si="64"/>
        <v>6228.5101792960886</v>
      </c>
      <c r="X86" s="178">
        <f>items!J72</f>
        <v>30</v>
      </c>
      <c r="Y86" s="65">
        <f t="shared" si="56"/>
        <v>186855</v>
      </c>
      <c r="Z86" s="199">
        <f t="shared" ref="Z86:Z108" si="65">U86</f>
        <v>6228.5101792960886</v>
      </c>
      <c r="AA86" s="199">
        <f t="shared" ref="AA86:AA108" si="66">Z86*X86</f>
        <v>186855.30537888265</v>
      </c>
    </row>
    <row r="87" spans="1:27" ht="13.8">
      <c r="A87" s="160" t="str">
        <f>items!H73</f>
        <v>Nuevo</v>
      </c>
      <c r="B87" s="142" t="str">
        <f>items!E73</f>
        <v>SGA 72</v>
      </c>
      <c r="C87" s="105" t="str">
        <f>VLOOKUP(B87,items!$E$2:$G$156,3,FALSE)</f>
        <v>Guantes 6 (Compra)</v>
      </c>
      <c r="D87" s="64" t="e">
        <f>VLOOKUP(B87,INSUMOS!$A$16:$F$160,3,FALSE)</f>
        <v>#N/A</v>
      </c>
      <c r="E87" s="64" t="e">
        <f t="shared" si="48"/>
        <v>#N/A</v>
      </c>
      <c r="F87" s="64" t="e">
        <f>VLOOKUP(B87,INSUMOS!$A$16:$F$160,5,FALSE)</f>
        <v>#N/A</v>
      </c>
      <c r="G87" s="64" t="e">
        <f t="shared" si="49"/>
        <v>#N/A</v>
      </c>
      <c r="H87" s="167">
        <f>VLOOKUP(C87,'Catalogo Z21 AMP CCE'!$B$110:$AI$526,34,FALSE)</f>
        <v>34701.1774315035</v>
      </c>
      <c r="I87" s="64" t="e">
        <f t="shared" si="50"/>
        <v>#N/A</v>
      </c>
      <c r="J87" s="64" t="e">
        <f t="shared" si="51"/>
        <v>#N/A</v>
      </c>
      <c r="K87" s="64" t="e">
        <f t="shared" si="52"/>
        <v>#N/A</v>
      </c>
      <c r="L87" s="64" t="e">
        <f t="shared" si="53"/>
        <v>#N/A</v>
      </c>
      <c r="M87" s="64" t="e">
        <f t="shared" si="54"/>
        <v>#N/A</v>
      </c>
      <c r="N87" s="64">
        <f t="shared" si="57"/>
        <v>34701.1774315035</v>
      </c>
      <c r="O87" s="64">
        <f t="shared" si="58"/>
        <v>34701.1774315035</v>
      </c>
      <c r="P87" s="64" t="e">
        <f t="shared" si="59"/>
        <v>#N/A</v>
      </c>
      <c r="Q87" s="64" t="e">
        <f t="shared" si="60"/>
        <v>#N/A</v>
      </c>
      <c r="R87" s="64" t="e">
        <f t="shared" si="61"/>
        <v>#N/A</v>
      </c>
      <c r="S87" s="64" t="e">
        <f t="shared" si="62"/>
        <v>#N/A</v>
      </c>
      <c r="T87" s="64" t="e">
        <f t="shared" si="63"/>
        <v>#N/A</v>
      </c>
      <c r="U87" s="64">
        <f t="shared" si="55"/>
        <v>34701.1774315035</v>
      </c>
      <c r="V87" s="167">
        <f t="shared" si="64"/>
        <v>34701.1774315035</v>
      </c>
      <c r="W87" s="64">
        <f t="shared" si="64"/>
        <v>34701.1774315035</v>
      </c>
      <c r="X87" s="178">
        <f>items!J73</f>
        <v>5</v>
      </c>
      <c r="Y87" s="65">
        <f t="shared" si="56"/>
        <v>173506</v>
      </c>
      <c r="Z87" s="199">
        <f t="shared" si="65"/>
        <v>34701.1774315035</v>
      </c>
      <c r="AA87" s="199">
        <f t="shared" si="66"/>
        <v>173505.88715751749</v>
      </c>
    </row>
    <row r="88" spans="1:27" ht="13.8">
      <c r="A88" s="160" t="str">
        <f>items!H74</f>
        <v>Antiguo</v>
      </c>
      <c r="B88" s="142" t="str">
        <f>items!E74</f>
        <v>SGA 73</v>
      </c>
      <c r="C88" s="105" t="str">
        <f>VLOOKUP(B88,items!$E$2:$G$156,3,FALSE)</f>
        <v>Guantes 7 (Compra)</v>
      </c>
      <c r="D88" s="64">
        <f>VLOOKUP(B88,INSUMOS!$A$16:$F$160,3,FALSE)</f>
        <v>9565</v>
      </c>
      <c r="E88" s="64">
        <f t="shared" si="48"/>
        <v>10171</v>
      </c>
      <c r="F88" s="64">
        <f>VLOOKUP(B88,INSUMOS!$A$16:$F$160,5,FALSE)</f>
        <v>8961</v>
      </c>
      <c r="G88" s="64">
        <f t="shared" si="49"/>
        <v>9381</v>
      </c>
      <c r="H88" s="64">
        <f>VLOOKUP(C88,'Catalogo Z21 AMP CCE'!$B$110:$AI$526,34,FALSE)</f>
        <v>12933.306424863713</v>
      </c>
      <c r="I88" s="64">
        <f t="shared" si="50"/>
        <v>9776</v>
      </c>
      <c r="J88" s="64">
        <f t="shared" si="51"/>
        <v>9768.0167383148964</v>
      </c>
      <c r="K88" s="64">
        <f t="shared" si="52"/>
        <v>9760.0399959083479</v>
      </c>
      <c r="L88" s="64">
        <f t="shared" si="53"/>
        <v>9776</v>
      </c>
      <c r="M88" s="64">
        <f t="shared" si="54"/>
        <v>9381</v>
      </c>
      <c r="N88" s="64"/>
      <c r="O88" s="64">
        <f t="shared" ref="O88:O89" si="67">K88</f>
        <v>9760.0399959083479</v>
      </c>
      <c r="P88" s="64">
        <f t="shared" si="59"/>
        <v>10828.435474954571</v>
      </c>
      <c r="Q88" s="64">
        <f t="shared" si="60"/>
        <v>10726.073925678224</v>
      </c>
      <c r="R88" s="64">
        <f t="shared" si="61"/>
        <v>10629.36688436095</v>
      </c>
      <c r="S88" s="64">
        <f t="shared" si="62"/>
        <v>10171</v>
      </c>
      <c r="T88" s="64">
        <f t="shared" si="63"/>
        <v>9381</v>
      </c>
      <c r="U88" s="64">
        <f t="shared" si="55"/>
        <v>12933.306424863713</v>
      </c>
      <c r="V88" s="67">
        <f t="shared" ref="V88:V89" si="68">Q88</f>
        <v>10726.073925678224</v>
      </c>
      <c r="W88" s="64">
        <f t="shared" ref="W88:W108" si="69">V88</f>
        <v>10726.073925678224</v>
      </c>
      <c r="X88" s="178">
        <f>items!J74</f>
        <v>7</v>
      </c>
      <c r="Y88" s="65">
        <f t="shared" si="56"/>
        <v>75083</v>
      </c>
      <c r="Z88" s="199">
        <f t="shared" si="65"/>
        <v>12933.306424863713</v>
      </c>
      <c r="AA88" s="199">
        <f t="shared" si="66"/>
        <v>90533.144974045994</v>
      </c>
    </row>
    <row r="89" spans="1:27" ht="13.8">
      <c r="A89" s="160" t="str">
        <f>items!H75</f>
        <v>Antiguo</v>
      </c>
      <c r="B89" s="142" t="str">
        <f>items!E75</f>
        <v>SGA 74</v>
      </c>
      <c r="C89" s="105" t="str">
        <f>VLOOKUP(B89,items!$E$2:$G$156,3,FALSE)</f>
        <v>Guantes 9 (Compra)</v>
      </c>
      <c r="D89" s="64">
        <f>VLOOKUP(B89,INSUMOS!$A$16:$F$160,3,FALSE)</f>
        <v>4998</v>
      </c>
      <c r="E89" s="64">
        <f t="shared" si="48"/>
        <v>5315</v>
      </c>
      <c r="F89" s="64">
        <f>VLOOKUP(B89,INSUMOS!$A$16:$F$160,5,FALSE)</f>
        <v>5531</v>
      </c>
      <c r="G89" s="64">
        <f t="shared" si="49"/>
        <v>5790</v>
      </c>
      <c r="H89" s="64">
        <f>VLOOKUP(C89,'Catalogo Z21 AMP CCE'!$B$110:$AI$526,34,FALSE)</f>
        <v>6331.5694501696953</v>
      </c>
      <c r="I89" s="64">
        <f t="shared" si="50"/>
        <v>5552.5</v>
      </c>
      <c r="J89" s="64">
        <f t="shared" si="51"/>
        <v>5547.4183184613003</v>
      </c>
      <c r="K89" s="64">
        <f t="shared" si="52"/>
        <v>5542.3412877082392</v>
      </c>
      <c r="L89" s="64">
        <f t="shared" si="53"/>
        <v>5552.5</v>
      </c>
      <c r="M89" s="64">
        <f t="shared" si="54"/>
        <v>5315</v>
      </c>
      <c r="N89" s="64"/>
      <c r="O89" s="64">
        <f t="shared" si="67"/>
        <v>5542.3412877082392</v>
      </c>
      <c r="P89" s="64">
        <f t="shared" si="59"/>
        <v>5812.1898167232321</v>
      </c>
      <c r="Q89" s="64">
        <f t="shared" si="60"/>
        <v>5797.3706723121977</v>
      </c>
      <c r="R89" s="64">
        <f t="shared" si="61"/>
        <v>5782.6080527180402</v>
      </c>
      <c r="S89" s="64">
        <f t="shared" si="62"/>
        <v>5790</v>
      </c>
      <c r="T89" s="64">
        <f t="shared" si="63"/>
        <v>5315</v>
      </c>
      <c r="U89" s="64">
        <f t="shared" si="55"/>
        <v>6331.5694501696953</v>
      </c>
      <c r="V89" s="67">
        <f t="shared" si="68"/>
        <v>5797.3706723121977</v>
      </c>
      <c r="W89" s="64">
        <f t="shared" si="69"/>
        <v>5797.3706723121977</v>
      </c>
      <c r="X89" s="178">
        <f>items!J75</f>
        <v>34</v>
      </c>
      <c r="Y89" s="65">
        <f t="shared" si="56"/>
        <v>197111</v>
      </c>
      <c r="Z89" s="199">
        <f t="shared" si="65"/>
        <v>6331.5694501696953</v>
      </c>
      <c r="AA89" s="199">
        <f t="shared" si="66"/>
        <v>215273.36130576965</v>
      </c>
    </row>
    <row r="90" spans="1:27" ht="13.8">
      <c r="A90" s="160" t="str">
        <f>items!H76</f>
        <v>Nuevo</v>
      </c>
      <c r="B90" s="142" t="str">
        <f>items!E76</f>
        <v>SGA 75</v>
      </c>
      <c r="C90" s="105" t="str">
        <f>VLOOKUP(B90,items!$E$2:$G$156,3,FALSE)</f>
        <v>Tapabocas desechable (Compra)</v>
      </c>
      <c r="D90" s="64" t="e">
        <f>VLOOKUP(B90,INSUMOS!$A$16:$F$160,3,FALSE)</f>
        <v>#N/A</v>
      </c>
      <c r="E90" s="64" t="e">
        <f t="shared" si="48"/>
        <v>#N/A</v>
      </c>
      <c r="F90" s="64" t="e">
        <f>VLOOKUP(B90,INSUMOS!$A$16:$F$160,5,FALSE)</f>
        <v>#N/A</v>
      </c>
      <c r="G90" s="64" t="e">
        <f t="shared" si="49"/>
        <v>#N/A</v>
      </c>
      <c r="H90" s="167">
        <f>VLOOKUP(C90,'Catalogo Z21 AMP CCE'!$B$110:$AI$526,34,FALSE)</f>
        <v>15633.032420538209</v>
      </c>
      <c r="I90" s="64" t="e">
        <f t="shared" si="50"/>
        <v>#N/A</v>
      </c>
      <c r="J90" s="64" t="e">
        <f t="shared" si="51"/>
        <v>#N/A</v>
      </c>
      <c r="K90" s="64" t="e">
        <f t="shared" si="52"/>
        <v>#N/A</v>
      </c>
      <c r="L90" s="64" t="e">
        <f t="shared" si="53"/>
        <v>#N/A</v>
      </c>
      <c r="M90" s="64" t="e">
        <f t="shared" si="54"/>
        <v>#N/A</v>
      </c>
      <c r="N90" s="64">
        <f>H90</f>
        <v>15633.032420538209</v>
      </c>
      <c r="O90" s="64">
        <f>N90</f>
        <v>15633.032420538209</v>
      </c>
      <c r="P90" s="64" t="e">
        <f t="shared" si="59"/>
        <v>#N/A</v>
      </c>
      <c r="Q90" s="64" t="e">
        <f t="shared" si="60"/>
        <v>#N/A</v>
      </c>
      <c r="R90" s="64" t="e">
        <f t="shared" si="61"/>
        <v>#N/A</v>
      </c>
      <c r="S90" s="64" t="e">
        <f t="shared" si="62"/>
        <v>#N/A</v>
      </c>
      <c r="T90" s="64" t="e">
        <f t="shared" si="63"/>
        <v>#N/A</v>
      </c>
      <c r="U90" s="64">
        <f t="shared" si="55"/>
        <v>15633.032420538209</v>
      </c>
      <c r="V90" s="167">
        <f>U90</f>
        <v>15633.032420538209</v>
      </c>
      <c r="W90" s="64">
        <f t="shared" si="69"/>
        <v>15633.032420538209</v>
      </c>
      <c r="X90" s="178">
        <f>items!J76</f>
        <v>7</v>
      </c>
      <c r="Y90" s="65">
        <f t="shared" si="56"/>
        <v>109431</v>
      </c>
      <c r="Z90" s="199">
        <f t="shared" si="65"/>
        <v>15633.032420538209</v>
      </c>
      <c r="AA90" s="199">
        <f t="shared" si="66"/>
        <v>109431.22694376747</v>
      </c>
    </row>
    <row r="91" spans="1:27" ht="13.8">
      <c r="A91" s="160" t="str">
        <f>items!H77</f>
        <v>Antiguo</v>
      </c>
      <c r="B91" s="142" t="str">
        <f>items!E77</f>
        <v>SGA 76</v>
      </c>
      <c r="C91" s="105" t="str">
        <f>VLOOKUP(B91,items!$E$2:$G$156,3,FALSE)</f>
        <v>Papel higiénico 1 (Compra)</v>
      </c>
      <c r="D91" s="64">
        <f>VLOOKUP(B91,INSUMOS!$A$16:$F$160,3,FALSE)</f>
        <v>2083</v>
      </c>
      <c r="E91" s="64">
        <f t="shared" si="48"/>
        <v>2215</v>
      </c>
      <c r="F91" s="64">
        <f>VLOOKUP(B91,INSUMOS!$A$16:$F$160,5,FALSE)</f>
        <v>2009</v>
      </c>
      <c r="G91" s="64">
        <f t="shared" si="49"/>
        <v>2103</v>
      </c>
      <c r="H91" s="64">
        <f>VLOOKUP(C91,'Catalogo Z21 AMP CCE'!$B$110:$AI$526,34,FALSE)</f>
        <v>2400.8950414540309</v>
      </c>
      <c r="I91" s="64">
        <f t="shared" si="50"/>
        <v>2159</v>
      </c>
      <c r="J91" s="64">
        <f t="shared" si="51"/>
        <v>2158.2736156474693</v>
      </c>
      <c r="K91" s="64">
        <f t="shared" si="52"/>
        <v>2157.5474756831868</v>
      </c>
      <c r="L91" s="64">
        <f t="shared" si="53"/>
        <v>2159</v>
      </c>
      <c r="M91" s="64">
        <f t="shared" si="54"/>
        <v>2103</v>
      </c>
      <c r="N91" s="64"/>
      <c r="O91" s="64">
        <f t="shared" ref="O91:O96" si="70">K91</f>
        <v>2157.5474756831868</v>
      </c>
      <c r="P91" s="64">
        <f t="shared" si="59"/>
        <v>2239.631680484677</v>
      </c>
      <c r="Q91" s="64">
        <f t="shared" si="60"/>
        <v>2236.2931111902572</v>
      </c>
      <c r="R91" s="64">
        <f t="shared" si="61"/>
        <v>2232.9905651758618</v>
      </c>
      <c r="S91" s="64">
        <f t="shared" si="62"/>
        <v>2215</v>
      </c>
      <c r="T91" s="64">
        <f t="shared" si="63"/>
        <v>2103</v>
      </c>
      <c r="U91" s="64">
        <f t="shared" si="55"/>
        <v>2400.8950414540309</v>
      </c>
      <c r="V91" s="67">
        <f t="shared" ref="V91:V96" si="71">Q91</f>
        <v>2236.2931111902572</v>
      </c>
      <c r="W91" s="64">
        <f t="shared" si="69"/>
        <v>2236.2931111902572</v>
      </c>
      <c r="X91" s="178">
        <f>items!J77</f>
        <v>10</v>
      </c>
      <c r="Y91" s="65">
        <f t="shared" si="56"/>
        <v>22363</v>
      </c>
      <c r="Z91" s="199">
        <f t="shared" si="65"/>
        <v>2400.8950414540309</v>
      </c>
      <c r="AA91" s="199">
        <f t="shared" si="66"/>
        <v>24008.950414540308</v>
      </c>
    </row>
    <row r="92" spans="1:27" ht="13.8">
      <c r="A92" s="160" t="str">
        <f>items!H78</f>
        <v>Antiguo</v>
      </c>
      <c r="B92" s="142" t="str">
        <f>items!E78</f>
        <v>SGA 77</v>
      </c>
      <c r="C92" s="105" t="str">
        <f>VLOOKUP(B92,items!$E$2:$G$156,3,FALSE)</f>
        <v>Papel higiénico 3 (Compra)</v>
      </c>
      <c r="D92" s="64">
        <f>VLOOKUP(B92,INSUMOS!$A$16:$F$160,3,FALSE)</f>
        <v>11628</v>
      </c>
      <c r="E92" s="64">
        <f t="shared" si="48"/>
        <v>12365</v>
      </c>
      <c r="F92" s="64">
        <f>VLOOKUP(B92,INSUMOS!$A$16:$F$160,5,FALSE)</f>
        <v>15079</v>
      </c>
      <c r="G92" s="64">
        <f t="shared" si="49"/>
        <v>15786</v>
      </c>
      <c r="H92" s="64">
        <f>VLOOKUP(C92,'Catalogo Z21 AMP CCE'!$B$110:$AI$526,34,FALSE)</f>
        <v>56394.269680827609</v>
      </c>
      <c r="I92" s="64">
        <f t="shared" si="50"/>
        <v>14075.5</v>
      </c>
      <c r="J92" s="64">
        <f t="shared" si="51"/>
        <v>13971.180694558352</v>
      </c>
      <c r="K92" s="64">
        <f t="shared" si="52"/>
        <v>13867.634542289794</v>
      </c>
      <c r="L92" s="64">
        <f t="shared" si="53"/>
        <v>14075.5</v>
      </c>
      <c r="M92" s="64">
        <f t="shared" si="54"/>
        <v>12365</v>
      </c>
      <c r="N92" s="64"/>
      <c r="O92" s="64">
        <f t="shared" si="70"/>
        <v>13867.634542289794</v>
      </c>
      <c r="P92" s="64">
        <f t="shared" si="59"/>
        <v>28181.75656027587</v>
      </c>
      <c r="Q92" s="64">
        <f t="shared" si="60"/>
        <v>22245.067709612376</v>
      </c>
      <c r="R92" s="64">
        <f t="shared" si="61"/>
        <v>18523.892632493898</v>
      </c>
      <c r="S92" s="64">
        <f t="shared" si="62"/>
        <v>15786</v>
      </c>
      <c r="T92" s="64">
        <f t="shared" si="63"/>
        <v>12365</v>
      </c>
      <c r="U92" s="64">
        <f t="shared" si="55"/>
        <v>56394.269680827609</v>
      </c>
      <c r="V92" s="67">
        <f t="shared" si="71"/>
        <v>22245.067709612376</v>
      </c>
      <c r="W92" s="64">
        <f t="shared" si="69"/>
        <v>22245.067709612376</v>
      </c>
      <c r="X92" s="178">
        <f>items!J78</f>
        <v>71</v>
      </c>
      <c r="Y92" s="65">
        <f t="shared" si="56"/>
        <v>1579400</v>
      </c>
      <c r="Z92" s="199">
        <f t="shared" si="65"/>
        <v>56394.269680827609</v>
      </c>
      <c r="AA92" s="199">
        <f t="shared" si="66"/>
        <v>4003993.1473387601</v>
      </c>
    </row>
    <row r="93" spans="1:27" ht="13.8">
      <c r="A93" s="160" t="str">
        <f>items!H79</f>
        <v>Antiguo</v>
      </c>
      <c r="B93" s="142" t="str">
        <f>items!E79</f>
        <v>SGA 78</v>
      </c>
      <c r="C93" s="105" t="str">
        <f>VLOOKUP(B93,items!$E$2:$G$156,3,FALSE)</f>
        <v>Toallas para manos 6 (Compra)</v>
      </c>
      <c r="D93" s="64">
        <f>VLOOKUP(B93,INSUMOS!$A$16:$F$160,3,FALSE)</f>
        <v>6611</v>
      </c>
      <c r="E93" s="64">
        <f t="shared" si="48"/>
        <v>7030</v>
      </c>
      <c r="F93" s="64">
        <f>VLOOKUP(B93,INSUMOS!$A$16:$F$160,5,FALSE)</f>
        <v>7852</v>
      </c>
      <c r="G93" s="64">
        <f t="shared" si="49"/>
        <v>8220</v>
      </c>
      <c r="H93" s="64">
        <f>VLOOKUP(C93,'Catalogo Z21 AMP CCE'!$B$110:$AI$526,34,FALSE)</f>
        <v>9206.4798074792288</v>
      </c>
      <c r="I93" s="64">
        <f t="shared" si="50"/>
        <v>7625</v>
      </c>
      <c r="J93" s="64">
        <f t="shared" si="51"/>
        <v>7601.7497985661166</v>
      </c>
      <c r="K93" s="64">
        <f t="shared" si="52"/>
        <v>7578.5704918032779</v>
      </c>
      <c r="L93" s="64">
        <f t="shared" si="53"/>
        <v>7625</v>
      </c>
      <c r="M93" s="64">
        <f t="shared" si="54"/>
        <v>7030</v>
      </c>
      <c r="N93" s="64"/>
      <c r="O93" s="64">
        <f t="shared" si="70"/>
        <v>7578.5704918032779</v>
      </c>
      <c r="P93" s="64">
        <f t="shared" si="59"/>
        <v>8152.1599358264093</v>
      </c>
      <c r="Q93" s="64">
        <f t="shared" si="60"/>
        <v>8102.8957082763109</v>
      </c>
      <c r="R93" s="64">
        <f t="shared" si="61"/>
        <v>8053.233793749625</v>
      </c>
      <c r="S93" s="64">
        <f t="shared" si="62"/>
        <v>8220</v>
      </c>
      <c r="T93" s="64">
        <f t="shared" si="63"/>
        <v>7030</v>
      </c>
      <c r="U93" s="64">
        <f t="shared" si="55"/>
        <v>9206.4798074792288</v>
      </c>
      <c r="V93" s="67">
        <f t="shared" si="71"/>
        <v>8102.8957082763109</v>
      </c>
      <c r="W93" s="64">
        <f t="shared" si="69"/>
        <v>8102.8957082763109</v>
      </c>
      <c r="X93" s="178">
        <f>items!J79</f>
        <v>310</v>
      </c>
      <c r="Y93" s="65">
        <f t="shared" si="56"/>
        <v>2511898</v>
      </c>
      <c r="Z93" s="199">
        <f t="shared" si="65"/>
        <v>9206.4798074792288</v>
      </c>
      <c r="AA93" s="199">
        <f t="shared" si="66"/>
        <v>2854008.740318561</v>
      </c>
    </row>
    <row r="94" spans="1:27" ht="13.8">
      <c r="A94" s="160" t="str">
        <f>items!H80</f>
        <v>Antiguo</v>
      </c>
      <c r="B94" s="142" t="str">
        <f>items!E80</f>
        <v>SGA 79</v>
      </c>
      <c r="C94" s="105" t="str">
        <f>VLOOKUP(B94,items!$E$2:$G$156,3,FALSE)</f>
        <v>Toallas para manos 7 (Compra)</v>
      </c>
      <c r="D94" s="64">
        <f>VLOOKUP(B94,INSUMOS!$A$16:$F$160,3,FALSE)</f>
        <v>22576</v>
      </c>
      <c r="E94" s="64">
        <f t="shared" si="48"/>
        <v>24007</v>
      </c>
      <c r="F94" s="64">
        <f>VLOOKUP(B94,INSUMOS!$A$16:$F$160,5,FALSE)</f>
        <v>28555</v>
      </c>
      <c r="G94" s="64">
        <f t="shared" si="49"/>
        <v>29894</v>
      </c>
      <c r="H94" s="64">
        <f>VLOOKUP(C94,'Catalogo Z21 AMP CCE'!$B$110:$AI$526,34,FALSE)</f>
        <v>29305.12088692949</v>
      </c>
      <c r="I94" s="64">
        <f t="shared" si="50"/>
        <v>26950.5</v>
      </c>
      <c r="J94" s="64">
        <f t="shared" si="51"/>
        <v>26789.275055514288</v>
      </c>
      <c r="K94" s="64">
        <f t="shared" si="52"/>
        <v>26629.014600842282</v>
      </c>
      <c r="L94" s="64">
        <f t="shared" si="53"/>
        <v>26950.5</v>
      </c>
      <c r="M94" s="64">
        <f t="shared" si="54"/>
        <v>24007</v>
      </c>
      <c r="N94" s="64"/>
      <c r="O94" s="64">
        <f t="shared" si="70"/>
        <v>26629.014600842282</v>
      </c>
      <c r="P94" s="64">
        <f t="shared" si="59"/>
        <v>27735.373628976497</v>
      </c>
      <c r="Q94" s="64">
        <f t="shared" si="60"/>
        <v>27602.92762039608</v>
      </c>
      <c r="R94" s="64">
        <f t="shared" si="61"/>
        <v>27465.038709879118</v>
      </c>
      <c r="S94" s="64">
        <f t="shared" si="62"/>
        <v>29305.12088692949</v>
      </c>
      <c r="T94" s="64">
        <f t="shared" si="63"/>
        <v>24007</v>
      </c>
      <c r="U94" s="64">
        <f t="shared" si="55"/>
        <v>29305.12088692949</v>
      </c>
      <c r="V94" s="67">
        <f t="shared" si="71"/>
        <v>27602.92762039608</v>
      </c>
      <c r="W94" s="64">
        <f t="shared" si="69"/>
        <v>27602.92762039608</v>
      </c>
      <c r="X94" s="178">
        <f>items!J80</f>
        <v>25</v>
      </c>
      <c r="Y94" s="65">
        <f t="shared" si="56"/>
        <v>690073</v>
      </c>
      <c r="Z94" s="199">
        <f t="shared" si="65"/>
        <v>29305.12088692949</v>
      </c>
      <c r="AA94" s="199">
        <f t="shared" si="66"/>
        <v>732628.02217323729</v>
      </c>
    </row>
    <row r="95" spans="1:27" ht="13.8">
      <c r="A95" s="160" t="str">
        <f>items!H81</f>
        <v>Antiguo</v>
      </c>
      <c r="B95" s="142" t="str">
        <f>items!E81</f>
        <v>SGA 80</v>
      </c>
      <c r="C95" s="105" t="str">
        <f>VLOOKUP(B95,items!$E$2:$G$156,3,FALSE)</f>
        <v>Pañuelos (Compra)</v>
      </c>
      <c r="D95" s="64">
        <f>VLOOKUP(B95,INSUMOS!$A$16:$F$160,3,FALSE)</f>
        <v>5385</v>
      </c>
      <c r="E95" s="64">
        <f t="shared" si="48"/>
        <v>5726</v>
      </c>
      <c r="F95" s="64">
        <f>VLOOKUP(B95,INSUMOS!$A$16:$F$160,5,FALSE)</f>
        <v>4840</v>
      </c>
      <c r="G95" s="64">
        <f t="shared" si="49"/>
        <v>5067</v>
      </c>
      <c r="H95" s="64">
        <f>VLOOKUP(C95,'Catalogo Z21 AMP CCE'!$B$110:$AI$526,34,FALSE)</f>
        <v>7569.5205594374193</v>
      </c>
      <c r="I95" s="64">
        <f t="shared" si="50"/>
        <v>5396.5</v>
      </c>
      <c r="J95" s="64">
        <f t="shared" si="51"/>
        <v>5386.4312861114267</v>
      </c>
      <c r="K95" s="64">
        <f t="shared" si="52"/>
        <v>5376.3813582877783</v>
      </c>
      <c r="L95" s="64">
        <f t="shared" si="53"/>
        <v>5396.5</v>
      </c>
      <c r="M95" s="64">
        <f t="shared" si="54"/>
        <v>5067</v>
      </c>
      <c r="N95" s="64"/>
      <c r="O95" s="64">
        <f t="shared" si="70"/>
        <v>5376.3813582877783</v>
      </c>
      <c r="P95" s="64">
        <f t="shared" si="59"/>
        <v>6120.8401864791404</v>
      </c>
      <c r="Q95" s="64">
        <f t="shared" si="60"/>
        <v>6033.3271300924989</v>
      </c>
      <c r="R95" s="64">
        <f t="shared" si="61"/>
        <v>5951.1271491832267</v>
      </c>
      <c r="S95" s="64">
        <f t="shared" si="62"/>
        <v>5726</v>
      </c>
      <c r="T95" s="64">
        <f t="shared" si="63"/>
        <v>5067</v>
      </c>
      <c r="U95" s="64">
        <f t="shared" si="55"/>
        <v>7569.5205594374193</v>
      </c>
      <c r="V95" s="67">
        <f t="shared" si="71"/>
        <v>6033.3271300924989</v>
      </c>
      <c r="W95" s="64">
        <f t="shared" si="69"/>
        <v>6033.3271300924989</v>
      </c>
      <c r="X95" s="178">
        <f>items!J81</f>
        <v>5</v>
      </c>
      <c r="Y95" s="65">
        <f t="shared" si="56"/>
        <v>30167</v>
      </c>
      <c r="Z95" s="199">
        <f t="shared" si="65"/>
        <v>7569.5205594374193</v>
      </c>
      <c r="AA95" s="199">
        <f t="shared" si="66"/>
        <v>37847.602797187094</v>
      </c>
    </row>
    <row r="96" spans="1:27" ht="13.8">
      <c r="A96" s="160" t="str">
        <f>items!H82</f>
        <v>Antiguo</v>
      </c>
      <c r="B96" s="142" t="str">
        <f>items!E82</f>
        <v>SGA 81</v>
      </c>
      <c r="C96" s="105" t="str">
        <f>VLOOKUP(B96,items!$E$2:$G$156,3,FALSE)</f>
        <v>Vasos biodegradables 1 (Compra)</v>
      </c>
      <c r="D96" s="64">
        <f>VLOOKUP(B96,INSUMOS!$A$16:$F$160,3,FALSE)</f>
        <v>7483</v>
      </c>
      <c r="E96" s="64">
        <f t="shared" si="48"/>
        <v>7957</v>
      </c>
      <c r="F96" s="64">
        <f>VLOOKUP(B96,INSUMOS!$A$16:$F$160,5,FALSE)</f>
        <v>7870</v>
      </c>
      <c r="G96" s="64">
        <f t="shared" si="49"/>
        <v>8239</v>
      </c>
      <c r="H96" s="64">
        <f>VLOOKUP(C96,'Catalogo Z21 AMP CCE'!$B$110:$AI$526,34,FALSE)</f>
        <v>7523.002170316322</v>
      </c>
      <c r="I96" s="64">
        <f t="shared" si="50"/>
        <v>8098</v>
      </c>
      <c r="J96" s="64">
        <f t="shared" si="51"/>
        <v>8096.7723816345488</v>
      </c>
      <c r="K96" s="64">
        <f t="shared" si="52"/>
        <v>8095.5449493702145</v>
      </c>
      <c r="L96" s="64">
        <f t="shared" si="53"/>
        <v>8098</v>
      </c>
      <c r="M96" s="64">
        <f t="shared" si="54"/>
        <v>7957</v>
      </c>
      <c r="N96" s="64"/>
      <c r="O96" s="64">
        <f t="shared" si="70"/>
        <v>8095.5449493702145</v>
      </c>
      <c r="P96" s="64">
        <f t="shared" si="59"/>
        <v>7906.334056772107</v>
      </c>
      <c r="Q96" s="64">
        <f t="shared" si="60"/>
        <v>7900.8111777740751</v>
      </c>
      <c r="R96" s="64">
        <f t="shared" si="61"/>
        <v>7895.253873557479</v>
      </c>
      <c r="S96" s="64">
        <f t="shared" si="62"/>
        <v>7957</v>
      </c>
      <c r="T96" s="64">
        <f t="shared" si="63"/>
        <v>7523.002170316322</v>
      </c>
      <c r="U96" s="64">
        <f t="shared" si="55"/>
        <v>7523.002170316322</v>
      </c>
      <c r="V96" s="67">
        <f t="shared" si="71"/>
        <v>7900.8111777740751</v>
      </c>
      <c r="W96" s="64">
        <f t="shared" si="69"/>
        <v>7900.8111777740751</v>
      </c>
      <c r="X96" s="178">
        <f>items!J82</f>
        <v>96</v>
      </c>
      <c r="Y96" s="65">
        <f t="shared" si="56"/>
        <v>758478</v>
      </c>
      <c r="Z96" s="199">
        <f t="shared" si="65"/>
        <v>7523.002170316322</v>
      </c>
      <c r="AA96" s="199">
        <f t="shared" si="66"/>
        <v>722208.20835036691</v>
      </c>
    </row>
    <row r="97" spans="1:27" ht="13.8">
      <c r="A97" s="160" t="str">
        <f>items!H83</f>
        <v>Nuevo</v>
      </c>
      <c r="B97" s="142" t="str">
        <f>items!E83</f>
        <v>SGA 82</v>
      </c>
      <c r="C97" s="105" t="str">
        <f>VLOOKUP(B97,items!$E$2:$G$156,3,FALSE)</f>
        <v>Vasos biodegradables 2 (Compra)</v>
      </c>
      <c r="D97" s="64" t="e">
        <f>VLOOKUP(B97,INSUMOS!$A$16:$F$160,3,FALSE)</f>
        <v>#N/A</v>
      </c>
      <c r="E97" s="64" t="e">
        <f t="shared" si="48"/>
        <v>#N/A</v>
      </c>
      <c r="F97" s="64" t="e">
        <f>VLOOKUP(B97,INSUMOS!$A$16:$F$160,5,FALSE)</f>
        <v>#N/A</v>
      </c>
      <c r="G97" s="64" t="e">
        <f t="shared" si="49"/>
        <v>#N/A</v>
      </c>
      <c r="H97" s="167">
        <f>VLOOKUP(C97,'Catalogo Z21 AMP CCE'!$B$110:$AI$526,34,FALSE)</f>
        <v>8929.8570135546161</v>
      </c>
      <c r="I97" s="64" t="e">
        <f t="shared" si="50"/>
        <v>#N/A</v>
      </c>
      <c r="J97" s="64" t="e">
        <f t="shared" si="51"/>
        <v>#N/A</v>
      </c>
      <c r="K97" s="64" t="e">
        <f t="shared" si="52"/>
        <v>#N/A</v>
      </c>
      <c r="L97" s="64" t="e">
        <f t="shared" si="53"/>
        <v>#N/A</v>
      </c>
      <c r="M97" s="64" t="e">
        <f t="shared" si="54"/>
        <v>#N/A</v>
      </c>
      <c r="N97" s="64">
        <f>H97</f>
        <v>8929.8570135546161</v>
      </c>
      <c r="O97" s="64">
        <f>N97</f>
        <v>8929.8570135546161</v>
      </c>
      <c r="P97" s="64" t="e">
        <f t="shared" si="59"/>
        <v>#N/A</v>
      </c>
      <c r="Q97" s="64" t="e">
        <f t="shared" si="60"/>
        <v>#N/A</v>
      </c>
      <c r="R97" s="64" t="e">
        <f t="shared" si="61"/>
        <v>#N/A</v>
      </c>
      <c r="S97" s="64" t="e">
        <f t="shared" si="62"/>
        <v>#N/A</v>
      </c>
      <c r="T97" s="64" t="e">
        <f t="shared" si="63"/>
        <v>#N/A</v>
      </c>
      <c r="U97" s="64">
        <f t="shared" si="55"/>
        <v>8929.8570135546161</v>
      </c>
      <c r="V97" s="167">
        <f>U97</f>
        <v>8929.8570135546161</v>
      </c>
      <c r="W97" s="64">
        <f t="shared" si="69"/>
        <v>8929.8570135546161</v>
      </c>
      <c r="X97" s="178">
        <v>70</v>
      </c>
      <c r="Y97" s="65">
        <f t="shared" si="56"/>
        <v>625090</v>
      </c>
      <c r="Z97" s="199">
        <f t="shared" si="65"/>
        <v>8929.8570135546161</v>
      </c>
      <c r="AA97" s="199">
        <f t="shared" si="66"/>
        <v>625089.99094882316</v>
      </c>
    </row>
    <row r="98" spans="1:27" ht="13.8">
      <c r="A98" s="160" t="str">
        <f>items!H84</f>
        <v>Antiguo</v>
      </c>
      <c r="B98" s="142" t="str">
        <f>items!E84</f>
        <v>SGA 83</v>
      </c>
      <c r="C98" s="105" t="str">
        <f>VLOOKUP(B98,items!$E$2:$G$156,3,FALSE)</f>
        <v>Vasos biodegradables 3 (Compra)</v>
      </c>
      <c r="D98" s="64">
        <f>VLOOKUP(B98,INSUMOS!$A$16:$F$160,3,FALSE)</f>
        <v>10565</v>
      </c>
      <c r="E98" s="64">
        <f t="shared" si="48"/>
        <v>11235</v>
      </c>
      <c r="F98" s="64">
        <f>VLOOKUP(B98,INSUMOS!$A$16:$F$160,5,FALSE)</f>
        <v>10881</v>
      </c>
      <c r="G98" s="64">
        <f t="shared" si="49"/>
        <v>11391</v>
      </c>
      <c r="H98" s="64">
        <f>VLOOKUP(C98,'Catalogo Z21 AMP CCE'!$B$110:$AI$526,34,FALSE)</f>
        <v>10498.001698404742</v>
      </c>
      <c r="I98" s="64">
        <f t="shared" si="50"/>
        <v>11313</v>
      </c>
      <c r="J98" s="64">
        <f t="shared" si="51"/>
        <v>11312.731102611782</v>
      </c>
      <c r="K98" s="64">
        <f t="shared" si="52"/>
        <v>11312.462211614955</v>
      </c>
      <c r="L98" s="64">
        <f t="shared" si="53"/>
        <v>11313</v>
      </c>
      <c r="M98" s="64">
        <f t="shared" si="54"/>
        <v>11235</v>
      </c>
      <c r="N98" s="64"/>
      <c r="O98" s="64">
        <f t="shared" ref="O98:O108" si="72">K98</f>
        <v>11312.462211614955</v>
      </c>
      <c r="P98" s="64">
        <f t="shared" si="59"/>
        <v>11041.333899468247</v>
      </c>
      <c r="Q98" s="64">
        <f t="shared" si="60"/>
        <v>11034.361022269377</v>
      </c>
      <c r="R98" s="64">
        <f t="shared" si="61"/>
        <v>11027.287610932566</v>
      </c>
      <c r="S98" s="64">
        <f t="shared" si="62"/>
        <v>11235</v>
      </c>
      <c r="T98" s="64">
        <f t="shared" si="63"/>
        <v>10498.001698404742</v>
      </c>
      <c r="U98" s="64">
        <f t="shared" si="55"/>
        <v>10498.001698404742</v>
      </c>
      <c r="V98" s="67">
        <f t="shared" ref="V98:V108" si="73">Q98</f>
        <v>11034.361022269377</v>
      </c>
      <c r="W98" s="64">
        <f t="shared" si="69"/>
        <v>11034.361022269377</v>
      </c>
      <c r="X98" s="178">
        <f>items!J84</f>
        <v>96</v>
      </c>
      <c r="Y98" s="65">
        <f t="shared" si="56"/>
        <v>1059299</v>
      </c>
      <c r="Z98" s="199">
        <f t="shared" si="65"/>
        <v>10498.001698404742</v>
      </c>
      <c r="AA98" s="199">
        <f t="shared" si="66"/>
        <v>1007808.1630468552</v>
      </c>
    </row>
    <row r="99" spans="1:27" ht="13.8">
      <c r="A99" s="160" t="str">
        <f>items!H85</f>
        <v>Antiguo</v>
      </c>
      <c r="B99" s="142" t="str">
        <f>items!E85</f>
        <v>SGA 84</v>
      </c>
      <c r="C99" s="105" t="str">
        <f>VLOOKUP(B99,items!$E$2:$G$156,3,FALSE)</f>
        <v>Mezclador 1 (Compra)</v>
      </c>
      <c r="D99" s="64">
        <f>VLOOKUP(B99,INSUMOS!$A$16:$F$160,3,FALSE)</f>
        <v>6417</v>
      </c>
      <c r="E99" s="64">
        <f t="shared" si="48"/>
        <v>6824</v>
      </c>
      <c r="F99" s="64">
        <f>VLOOKUP(B99,INSUMOS!$A$16:$F$160,5,FALSE)</f>
        <v>6075</v>
      </c>
      <c r="G99" s="64">
        <f t="shared" si="49"/>
        <v>6360</v>
      </c>
      <c r="H99" s="64">
        <f>VLOOKUP(C99,'Catalogo Z21 AMP CCE'!$B$110:$AI$526,34,FALSE)</f>
        <v>7317.3758957015316</v>
      </c>
      <c r="I99" s="64">
        <f t="shared" si="50"/>
        <v>6592</v>
      </c>
      <c r="J99" s="64">
        <f t="shared" si="51"/>
        <v>6587.9162107604252</v>
      </c>
      <c r="K99" s="64">
        <f t="shared" si="52"/>
        <v>6583.8349514563106</v>
      </c>
      <c r="L99" s="64">
        <f t="shared" si="53"/>
        <v>6592</v>
      </c>
      <c r="M99" s="64">
        <f t="shared" si="54"/>
        <v>6360</v>
      </c>
      <c r="N99" s="64"/>
      <c r="O99" s="64">
        <f t="shared" si="72"/>
        <v>6583.8349514563106</v>
      </c>
      <c r="P99" s="64">
        <f t="shared" si="59"/>
        <v>6833.7919652338433</v>
      </c>
      <c r="Q99" s="64">
        <f t="shared" si="60"/>
        <v>6822.6092660528129</v>
      </c>
      <c r="R99" s="64">
        <f t="shared" si="61"/>
        <v>6811.4425940186129</v>
      </c>
      <c r="S99" s="64">
        <f t="shared" si="62"/>
        <v>6824</v>
      </c>
      <c r="T99" s="64">
        <f t="shared" si="63"/>
        <v>6360</v>
      </c>
      <c r="U99" s="64">
        <f t="shared" si="55"/>
        <v>7317.3758957015316</v>
      </c>
      <c r="V99" s="67">
        <f t="shared" si="73"/>
        <v>6822.6092660528129</v>
      </c>
      <c r="W99" s="64">
        <f t="shared" si="69"/>
        <v>6822.6092660528129</v>
      </c>
      <c r="X99" s="178">
        <f>items!J85</f>
        <v>96</v>
      </c>
      <c r="Y99" s="65">
        <f t="shared" si="56"/>
        <v>654970</v>
      </c>
      <c r="Z99" s="199">
        <f t="shared" si="65"/>
        <v>7317.3758957015316</v>
      </c>
      <c r="AA99" s="199">
        <f t="shared" si="66"/>
        <v>702468.08598734706</v>
      </c>
    </row>
    <row r="100" spans="1:27" ht="13.8">
      <c r="A100" s="160" t="str">
        <f>items!H86</f>
        <v>Antiguo</v>
      </c>
      <c r="B100" s="142" t="str">
        <f>items!E86</f>
        <v>SGA 85</v>
      </c>
      <c r="C100" s="105" t="str">
        <f>VLOOKUP(B100,items!$E$2:$G$156,3,FALSE)</f>
        <v>Servilleta papel (Compra)</v>
      </c>
      <c r="D100" s="64">
        <f>VLOOKUP(B100,INSUMOS!$A$16:$F$160,3,FALSE)</f>
        <v>2854</v>
      </c>
      <c r="E100" s="64">
        <f t="shared" si="48"/>
        <v>3035</v>
      </c>
      <c r="F100" s="64">
        <f>VLOOKUP(B100,INSUMOS!$A$16:$F$160,5,FALSE)</f>
        <v>3036</v>
      </c>
      <c r="G100" s="64">
        <f t="shared" si="49"/>
        <v>3178</v>
      </c>
      <c r="H100" s="64">
        <f>VLOOKUP(C100,'Catalogo Z21 AMP CCE'!$B$110:$AI$526,34,FALSE)</f>
        <v>3310.9535769955619</v>
      </c>
      <c r="I100" s="64">
        <f t="shared" si="50"/>
        <v>3106.5</v>
      </c>
      <c r="J100" s="64">
        <f t="shared" si="51"/>
        <v>3105.6770598373555</v>
      </c>
      <c r="K100" s="64">
        <f t="shared" si="52"/>
        <v>3104.8543376790599</v>
      </c>
      <c r="L100" s="64">
        <f t="shared" si="53"/>
        <v>3106.5</v>
      </c>
      <c r="M100" s="64">
        <f t="shared" si="54"/>
        <v>3035</v>
      </c>
      <c r="N100" s="64"/>
      <c r="O100" s="64">
        <f t="shared" si="72"/>
        <v>3104.8543376790599</v>
      </c>
      <c r="P100" s="64">
        <f t="shared" si="59"/>
        <v>3174.651192331854</v>
      </c>
      <c r="Q100" s="64">
        <f t="shared" si="60"/>
        <v>3172.6480200704909</v>
      </c>
      <c r="R100" s="64">
        <f t="shared" si="61"/>
        <v>3170.6427419421025</v>
      </c>
      <c r="S100" s="64">
        <f t="shared" si="62"/>
        <v>3178</v>
      </c>
      <c r="T100" s="64">
        <f t="shared" si="63"/>
        <v>3035</v>
      </c>
      <c r="U100" s="64">
        <f t="shared" si="55"/>
        <v>3310.9535769955619</v>
      </c>
      <c r="V100" s="67">
        <f t="shared" si="73"/>
        <v>3172.6480200704909</v>
      </c>
      <c r="W100" s="64">
        <f t="shared" si="69"/>
        <v>3172.6480200704909</v>
      </c>
      <c r="X100" s="178">
        <f>items!J86</f>
        <v>15</v>
      </c>
      <c r="Y100" s="65">
        <f t="shared" si="56"/>
        <v>47590</v>
      </c>
      <c r="Z100" s="199">
        <f t="shared" si="65"/>
        <v>3310.9535769955619</v>
      </c>
      <c r="AA100" s="199">
        <f t="shared" si="66"/>
        <v>49664.303654933428</v>
      </c>
    </row>
    <row r="101" spans="1:27" ht="13.8">
      <c r="A101" s="160" t="str">
        <f>items!H87</f>
        <v>Antiguo</v>
      </c>
      <c r="B101" s="142" t="str">
        <f>items!E87</f>
        <v>SGA 86</v>
      </c>
      <c r="C101" s="105" t="str">
        <f>VLOOKUP(B101,items!$E$2:$G$156,3,FALSE)</f>
        <v>Filtro para greca 1 (Compra)</v>
      </c>
      <c r="D101" s="64">
        <f>VLOOKUP(B101,INSUMOS!$A$16:$F$160,3,FALSE)</f>
        <v>2683</v>
      </c>
      <c r="E101" s="64">
        <f t="shared" si="48"/>
        <v>2853</v>
      </c>
      <c r="F101" s="64">
        <f>VLOOKUP(B101,INSUMOS!$A$16:$F$160,5,FALSE)</f>
        <v>3188</v>
      </c>
      <c r="G101" s="64">
        <f t="shared" si="49"/>
        <v>3338</v>
      </c>
      <c r="H101" s="64">
        <f>VLOOKUP(C101,'Catalogo Z21 AMP CCE'!$B$110:$AI$526,34,FALSE)</f>
        <v>4158.9030489051429</v>
      </c>
      <c r="I101" s="64">
        <f t="shared" si="50"/>
        <v>3095.5</v>
      </c>
      <c r="J101" s="64">
        <f t="shared" si="51"/>
        <v>3085.9867141645313</v>
      </c>
      <c r="K101" s="64">
        <f t="shared" si="52"/>
        <v>3076.5026651591015</v>
      </c>
      <c r="L101" s="64">
        <f t="shared" si="53"/>
        <v>3095.5</v>
      </c>
      <c r="M101" s="64">
        <f t="shared" si="54"/>
        <v>2853</v>
      </c>
      <c r="N101" s="64"/>
      <c r="O101" s="64">
        <f t="shared" si="72"/>
        <v>3076.5026651591015</v>
      </c>
      <c r="P101" s="64">
        <f t="shared" si="59"/>
        <v>3449.9676829683813</v>
      </c>
      <c r="Q101" s="64">
        <f t="shared" si="60"/>
        <v>3408.7014611906652</v>
      </c>
      <c r="R101" s="64">
        <f t="shared" si="61"/>
        <v>3368.7545019871673</v>
      </c>
      <c r="S101" s="64">
        <f t="shared" si="62"/>
        <v>3338</v>
      </c>
      <c r="T101" s="64">
        <f t="shared" si="63"/>
        <v>2853</v>
      </c>
      <c r="U101" s="64">
        <f t="shared" si="55"/>
        <v>4158.9030489051429</v>
      </c>
      <c r="V101" s="67">
        <f t="shared" si="73"/>
        <v>3408.7014611906652</v>
      </c>
      <c r="W101" s="64">
        <f t="shared" si="69"/>
        <v>3408.7014611906652</v>
      </c>
      <c r="X101" s="178">
        <f>items!J87</f>
        <v>18</v>
      </c>
      <c r="Y101" s="65">
        <f t="shared" si="56"/>
        <v>61357</v>
      </c>
      <c r="Z101" s="199">
        <f t="shared" si="65"/>
        <v>4158.9030489051429</v>
      </c>
      <c r="AA101" s="199">
        <f t="shared" si="66"/>
        <v>74860.254880292574</v>
      </c>
    </row>
    <row r="102" spans="1:27" ht="13.8">
      <c r="A102" s="160" t="str">
        <f>items!H88</f>
        <v>Antiguo</v>
      </c>
      <c r="B102" s="142" t="str">
        <f>items!E88</f>
        <v>SGA 87</v>
      </c>
      <c r="C102" s="105" t="str">
        <f>VLOOKUP(B102,items!$E$2:$G$156,3,FALSE)</f>
        <v>Filtro para greca 2 (Compra)</v>
      </c>
      <c r="D102" s="64">
        <f>VLOOKUP(B102,INSUMOS!$A$16:$F$160,3,FALSE)</f>
        <v>3228</v>
      </c>
      <c r="E102" s="64">
        <f t="shared" si="48"/>
        <v>3433</v>
      </c>
      <c r="F102" s="64">
        <f>VLOOKUP(B102,INSUMOS!$A$16:$F$160,5,FALSE)</f>
        <v>3760</v>
      </c>
      <c r="G102" s="64">
        <f t="shared" si="49"/>
        <v>3936</v>
      </c>
      <c r="H102" s="64">
        <f>VLOOKUP(C102,'Catalogo Z21 AMP CCE'!$B$110:$AI$526,34,FALSE)</f>
        <v>4848.2175120399352</v>
      </c>
      <c r="I102" s="64">
        <f t="shared" si="50"/>
        <v>3684.5</v>
      </c>
      <c r="J102" s="64">
        <f t="shared" si="51"/>
        <v>3675.9064188305993</v>
      </c>
      <c r="K102" s="64">
        <f t="shared" si="52"/>
        <v>3667.3328809879222</v>
      </c>
      <c r="L102" s="64">
        <f t="shared" si="53"/>
        <v>3684.5</v>
      </c>
      <c r="M102" s="64">
        <f t="shared" si="54"/>
        <v>3433</v>
      </c>
      <c r="N102" s="64"/>
      <c r="O102" s="64">
        <f t="shared" si="72"/>
        <v>3667.3328809879222</v>
      </c>
      <c r="P102" s="64">
        <f t="shared" si="59"/>
        <v>4072.4058373466451</v>
      </c>
      <c r="Q102" s="64">
        <f t="shared" si="60"/>
        <v>4031.2246073506376</v>
      </c>
      <c r="R102" s="64">
        <f t="shared" si="61"/>
        <v>3991.3954557702978</v>
      </c>
      <c r="S102" s="64">
        <f t="shared" si="62"/>
        <v>3936</v>
      </c>
      <c r="T102" s="64">
        <f t="shared" si="63"/>
        <v>3433</v>
      </c>
      <c r="U102" s="64">
        <f t="shared" si="55"/>
        <v>4848.2175120399352</v>
      </c>
      <c r="V102" s="67">
        <f t="shared" si="73"/>
        <v>4031.2246073506376</v>
      </c>
      <c r="W102" s="64">
        <f t="shared" si="69"/>
        <v>4031.2246073506376</v>
      </c>
      <c r="X102" s="178">
        <f>items!J88</f>
        <v>27</v>
      </c>
      <c r="Y102" s="65">
        <f t="shared" si="56"/>
        <v>108843</v>
      </c>
      <c r="Z102" s="199">
        <f t="shared" si="65"/>
        <v>4848.2175120399352</v>
      </c>
      <c r="AA102" s="199">
        <f t="shared" si="66"/>
        <v>130901.87282507824</v>
      </c>
    </row>
    <row r="103" spans="1:27" ht="13.8">
      <c r="A103" s="160" t="str">
        <f>items!H89</f>
        <v>Antiguo</v>
      </c>
      <c r="B103" s="142" t="str">
        <f>items!E89</f>
        <v>SGA 88</v>
      </c>
      <c r="C103" s="105" t="str">
        <f>VLOOKUP(B103,items!$E$2:$G$156,3,FALSE)</f>
        <v>Churrusco para tubos de greca (Compra)</v>
      </c>
      <c r="D103" s="64">
        <f>VLOOKUP(B103,INSUMOS!$A$16:$F$160,3,FALSE)</f>
        <v>10363</v>
      </c>
      <c r="E103" s="64">
        <f t="shared" si="48"/>
        <v>11020</v>
      </c>
      <c r="F103" s="64">
        <f>VLOOKUP(B103,INSUMOS!$A$16:$F$160,5,FALSE)</f>
        <v>7120</v>
      </c>
      <c r="G103" s="64">
        <f t="shared" si="49"/>
        <v>7454</v>
      </c>
      <c r="H103" s="64">
        <f>VLOOKUP(C103,'Catalogo Z21 AMP CCE'!$B$110:$AI$526,34,FALSE)</f>
        <v>9061.166622369883</v>
      </c>
      <c r="I103" s="64">
        <f t="shared" si="50"/>
        <v>9237</v>
      </c>
      <c r="J103" s="64">
        <f t="shared" si="51"/>
        <v>9063.2819662636557</v>
      </c>
      <c r="K103" s="64">
        <f t="shared" si="52"/>
        <v>8892.831005737793</v>
      </c>
      <c r="L103" s="64">
        <f t="shared" si="53"/>
        <v>9237</v>
      </c>
      <c r="M103" s="64">
        <f t="shared" si="54"/>
        <v>7454</v>
      </c>
      <c r="N103" s="64"/>
      <c r="O103" s="64">
        <f t="shared" si="72"/>
        <v>8892.831005737793</v>
      </c>
      <c r="P103" s="64">
        <f t="shared" si="59"/>
        <v>9178.388874123295</v>
      </c>
      <c r="Q103" s="64">
        <f t="shared" si="60"/>
        <v>9062.5767967680422</v>
      </c>
      <c r="R103" s="64">
        <f t="shared" si="61"/>
        <v>8948.2435946480891</v>
      </c>
      <c r="S103" s="64">
        <f t="shared" si="62"/>
        <v>9061.166622369883</v>
      </c>
      <c r="T103" s="64">
        <f t="shared" si="63"/>
        <v>7454</v>
      </c>
      <c r="U103" s="64">
        <f t="shared" si="55"/>
        <v>9061.166622369883</v>
      </c>
      <c r="V103" s="67">
        <f t="shared" si="73"/>
        <v>9062.5767967680422</v>
      </c>
      <c r="W103" s="64">
        <f t="shared" si="69"/>
        <v>9062.5767967680422</v>
      </c>
      <c r="X103" s="178">
        <f>items!J89</f>
        <v>30</v>
      </c>
      <c r="Y103" s="65">
        <f t="shared" si="56"/>
        <v>271877</v>
      </c>
      <c r="Z103" s="199">
        <f t="shared" si="65"/>
        <v>9061.166622369883</v>
      </c>
      <c r="AA103" s="199">
        <f t="shared" si="66"/>
        <v>271834.99867109652</v>
      </c>
    </row>
    <row r="104" spans="1:27" ht="13.8">
      <c r="A104" s="160" t="str">
        <f>items!H90</f>
        <v>Antiguo</v>
      </c>
      <c r="B104" s="142" t="str">
        <f>items!E90</f>
        <v>SGA 89</v>
      </c>
      <c r="C104" s="105" t="str">
        <f>VLOOKUP(B104,items!$E$2:$G$156,3,FALSE)</f>
        <v>Termo para café 2 (Compra)</v>
      </c>
      <c r="D104" s="64">
        <f>VLOOKUP(B104,INSUMOS!$A$16:$F$160,3,FALSE)</f>
        <v>130109</v>
      </c>
      <c r="E104" s="64">
        <f t="shared" si="48"/>
        <v>138358</v>
      </c>
      <c r="F104" s="64">
        <f>VLOOKUP(B104,INSUMOS!$A$16:$F$160,5,FALSE)</f>
        <v>171063</v>
      </c>
      <c r="G104" s="64">
        <f t="shared" si="49"/>
        <v>179086</v>
      </c>
      <c r="H104" s="64">
        <f>VLOOKUP(C104,'Catalogo Z21 AMP CCE'!$B$110:$AI$526,34,FALSE)</f>
        <v>156009.74172235306</v>
      </c>
      <c r="I104" s="64">
        <f t="shared" si="50"/>
        <v>158722</v>
      </c>
      <c r="J104" s="64">
        <f t="shared" si="51"/>
        <v>157410.23088732193</v>
      </c>
      <c r="K104" s="64">
        <f t="shared" si="52"/>
        <v>156109.30298257331</v>
      </c>
      <c r="L104" s="64">
        <f t="shared" si="53"/>
        <v>158722</v>
      </c>
      <c r="M104" s="64">
        <f t="shared" si="54"/>
        <v>138358</v>
      </c>
      <c r="N104" s="64"/>
      <c r="O104" s="64">
        <f t="shared" si="72"/>
        <v>156109.30298257331</v>
      </c>
      <c r="P104" s="64">
        <f t="shared" si="59"/>
        <v>157817.913907451</v>
      </c>
      <c r="Q104" s="64">
        <f t="shared" si="60"/>
        <v>156942.00981005662</v>
      </c>
      <c r="R104" s="64">
        <f t="shared" si="61"/>
        <v>156076.10177942651</v>
      </c>
      <c r="S104" s="64">
        <f t="shared" si="62"/>
        <v>156009.74172235306</v>
      </c>
      <c r="T104" s="64">
        <f t="shared" si="63"/>
        <v>138358</v>
      </c>
      <c r="U104" s="64">
        <f t="shared" si="55"/>
        <v>156009.74172235306</v>
      </c>
      <c r="V104" s="67">
        <f t="shared" si="73"/>
        <v>156942.00981005662</v>
      </c>
      <c r="W104" s="64">
        <f t="shared" si="69"/>
        <v>156942.00981005662</v>
      </c>
      <c r="X104" s="178">
        <f>items!J90</f>
        <v>13</v>
      </c>
      <c r="Y104" s="65">
        <f t="shared" si="56"/>
        <v>2040246</v>
      </c>
      <c r="Z104" s="199">
        <f t="shared" si="65"/>
        <v>156009.74172235306</v>
      </c>
      <c r="AA104" s="199">
        <f t="shared" si="66"/>
        <v>2028126.6423905899</v>
      </c>
    </row>
    <row r="105" spans="1:27" ht="13.8">
      <c r="A105" s="160" t="str">
        <f>items!H91</f>
        <v>Antiguo</v>
      </c>
      <c r="B105" s="142" t="str">
        <f>items!E91</f>
        <v>SGA 90</v>
      </c>
      <c r="C105" s="105" t="str">
        <f>VLOOKUP(B105,items!$E$2:$G$156,3,FALSE)</f>
        <v>Café 1 (Compra)</v>
      </c>
      <c r="D105" s="64">
        <f>VLOOKUP(B105,INSUMOS!$A$16:$F$160,3,FALSE)</f>
        <v>26449</v>
      </c>
      <c r="E105" s="64">
        <f t="shared" si="48"/>
        <v>28126</v>
      </c>
      <c r="F105" s="64">
        <f>VLOOKUP(B105,INSUMOS!$A$16:$F$160,5,FALSE)</f>
        <v>38860</v>
      </c>
      <c r="G105" s="64">
        <f t="shared" si="49"/>
        <v>40683</v>
      </c>
      <c r="H105" s="64">
        <f>VLOOKUP(C105,'Catalogo Z21 AMP CCE'!$B$110:$AI$526,34,FALSE)</f>
        <v>32359.578198033454</v>
      </c>
      <c r="I105" s="64">
        <f t="shared" si="50"/>
        <v>34404.5</v>
      </c>
      <c r="J105" s="64">
        <f t="shared" si="51"/>
        <v>33826.765408474988</v>
      </c>
      <c r="K105" s="64">
        <f t="shared" si="52"/>
        <v>33258.73237512535</v>
      </c>
      <c r="L105" s="64">
        <f t="shared" si="53"/>
        <v>34404.5</v>
      </c>
      <c r="M105" s="64">
        <f t="shared" si="54"/>
        <v>28126</v>
      </c>
      <c r="N105" s="64"/>
      <c r="O105" s="64">
        <f t="shared" si="72"/>
        <v>33258.73237512535</v>
      </c>
      <c r="P105" s="64">
        <f t="shared" si="59"/>
        <v>33722.859399344488</v>
      </c>
      <c r="Q105" s="64">
        <f t="shared" si="60"/>
        <v>33330.45674297279</v>
      </c>
      <c r="R105" s="64">
        <f t="shared" si="61"/>
        <v>32953.513222978559</v>
      </c>
      <c r="S105" s="64">
        <f t="shared" si="62"/>
        <v>32359.578198033454</v>
      </c>
      <c r="T105" s="64">
        <f t="shared" si="63"/>
        <v>28126</v>
      </c>
      <c r="U105" s="64">
        <f t="shared" si="55"/>
        <v>32359.578198033454</v>
      </c>
      <c r="V105" s="67">
        <f t="shared" si="73"/>
        <v>33330.45674297279</v>
      </c>
      <c r="W105" s="64">
        <f t="shared" si="69"/>
        <v>33330.45674297279</v>
      </c>
      <c r="X105" s="178">
        <f>items!J91</f>
        <v>283</v>
      </c>
      <c r="Y105" s="65">
        <f t="shared" si="56"/>
        <v>9432519</v>
      </c>
      <c r="Z105" s="199">
        <f t="shared" si="65"/>
        <v>32359.578198033454</v>
      </c>
      <c r="AA105" s="199">
        <f t="shared" si="66"/>
        <v>9157760.6300434675</v>
      </c>
    </row>
    <row r="106" spans="1:27" ht="13.8">
      <c r="A106" s="160" t="str">
        <f>items!H92</f>
        <v>Antiguo</v>
      </c>
      <c r="B106" s="142" t="str">
        <f>items!E92</f>
        <v>SGA 91</v>
      </c>
      <c r="C106" s="105" t="str">
        <f>VLOOKUP(B106,items!$E$2:$G$156,3,FALSE)</f>
        <v>Crema para café (Compra)</v>
      </c>
      <c r="D106" s="64">
        <f>VLOOKUP(B106,INSUMOS!$A$16:$F$160,3,FALSE)</f>
        <v>15164</v>
      </c>
      <c r="E106" s="64">
        <f t="shared" si="48"/>
        <v>16125</v>
      </c>
      <c r="F106" s="64">
        <f>VLOOKUP(B106,INSUMOS!$A$16:$F$160,5,FALSE)</f>
        <v>17754</v>
      </c>
      <c r="G106" s="64">
        <f t="shared" si="49"/>
        <v>18587</v>
      </c>
      <c r="H106" s="64">
        <f>VLOOKUP(C106,'Catalogo Z21 AMP CCE'!$B$110:$AI$526,34,FALSE)</f>
        <v>21827.931730485987</v>
      </c>
      <c r="I106" s="64">
        <f t="shared" si="50"/>
        <v>17356</v>
      </c>
      <c r="J106" s="64">
        <f t="shared" si="51"/>
        <v>17312.28970991417</v>
      </c>
      <c r="K106" s="64">
        <f t="shared" si="52"/>
        <v>17268.689502189445</v>
      </c>
      <c r="L106" s="64">
        <f t="shared" si="53"/>
        <v>17356</v>
      </c>
      <c r="M106" s="64">
        <f t="shared" si="54"/>
        <v>16125</v>
      </c>
      <c r="N106" s="64"/>
      <c r="O106" s="64">
        <f t="shared" si="72"/>
        <v>17268.689502189445</v>
      </c>
      <c r="P106" s="64">
        <f t="shared" si="59"/>
        <v>18846.643910161994</v>
      </c>
      <c r="Q106" s="64">
        <f t="shared" si="60"/>
        <v>18702.824688953064</v>
      </c>
      <c r="R106" s="64">
        <f t="shared" si="61"/>
        <v>18560.978646326941</v>
      </c>
      <c r="S106" s="64">
        <f t="shared" si="62"/>
        <v>18587</v>
      </c>
      <c r="T106" s="64">
        <f t="shared" si="63"/>
        <v>16125</v>
      </c>
      <c r="U106" s="64">
        <f t="shared" si="55"/>
        <v>21827.931730485987</v>
      </c>
      <c r="V106" s="67">
        <f t="shared" si="73"/>
        <v>18702.824688953064</v>
      </c>
      <c r="W106" s="64">
        <f t="shared" si="69"/>
        <v>18702.824688953064</v>
      </c>
      <c r="X106" s="178">
        <f>items!J92</f>
        <v>10</v>
      </c>
      <c r="Y106" s="65">
        <f t="shared" si="56"/>
        <v>187028</v>
      </c>
      <c r="Z106" s="199">
        <f t="shared" si="65"/>
        <v>21827.931730485987</v>
      </c>
      <c r="AA106" s="199">
        <f t="shared" si="66"/>
        <v>218279.31730485987</v>
      </c>
    </row>
    <row r="107" spans="1:27" ht="13.8">
      <c r="A107" s="160" t="str">
        <f>items!H93</f>
        <v>Antiguo</v>
      </c>
      <c r="B107" s="142" t="str">
        <f>items!E93</f>
        <v>SGA 92</v>
      </c>
      <c r="C107" s="105" t="str">
        <f>VLOOKUP(B107,items!$E$2:$G$156,3,FALSE)</f>
        <v>Azúcar 1 (Compra)</v>
      </c>
      <c r="D107" s="67">
        <f>VLOOKUP(B107,INSUMOS!$A$16:$F$160,3,FALSE)</f>
        <v>9691</v>
      </c>
      <c r="E107" s="67">
        <f t="shared" si="48"/>
        <v>10305</v>
      </c>
      <c r="F107" s="67">
        <f>VLOOKUP(B107,INSUMOS!$A$16:$F$160,5,FALSE)</f>
        <v>10885</v>
      </c>
      <c r="G107" s="67">
        <f t="shared" si="49"/>
        <v>11396</v>
      </c>
      <c r="H107" s="67">
        <f>VLOOKUP(C107,'Catalogo Z21 AMP CCE'!$B$110:$AI$526,34,FALSE)</f>
        <v>10747.737089035541</v>
      </c>
      <c r="I107" s="67">
        <f t="shared" si="50"/>
        <v>10850.5</v>
      </c>
      <c r="J107" s="67">
        <f t="shared" si="51"/>
        <v>10836.779041763286</v>
      </c>
      <c r="K107" s="67">
        <f t="shared" si="52"/>
        <v>10823.075434311784</v>
      </c>
      <c r="L107" s="67">
        <f t="shared" si="53"/>
        <v>10850.5</v>
      </c>
      <c r="M107" s="67">
        <f t="shared" si="54"/>
        <v>10305</v>
      </c>
      <c r="N107" s="67"/>
      <c r="O107" s="67">
        <f t="shared" si="72"/>
        <v>10823.075434311784</v>
      </c>
      <c r="P107" s="64">
        <f t="shared" si="59"/>
        <v>10816.24569634518</v>
      </c>
      <c r="Q107" s="64">
        <f t="shared" si="60"/>
        <v>10807.016725949929</v>
      </c>
      <c r="R107" s="64">
        <f t="shared" si="61"/>
        <v>10797.845570849451</v>
      </c>
      <c r="S107" s="64">
        <f t="shared" si="62"/>
        <v>10747.737089035541</v>
      </c>
      <c r="T107" s="64">
        <f t="shared" si="63"/>
        <v>10305</v>
      </c>
      <c r="U107" s="67">
        <f t="shared" si="55"/>
        <v>10747.737089035541</v>
      </c>
      <c r="V107" s="67">
        <f t="shared" si="73"/>
        <v>10807.016725949929</v>
      </c>
      <c r="W107" s="64">
        <f t="shared" si="69"/>
        <v>10807.016725949929</v>
      </c>
      <c r="X107" s="178">
        <f>items!J93</f>
        <v>96</v>
      </c>
      <c r="Y107" s="172">
        <f t="shared" si="56"/>
        <v>1037474</v>
      </c>
      <c r="Z107" s="199">
        <f t="shared" si="65"/>
        <v>10747.737089035541</v>
      </c>
      <c r="AA107" s="199">
        <f t="shared" si="66"/>
        <v>1031782.760547412</v>
      </c>
    </row>
    <row r="108" spans="1:27" ht="13.8">
      <c r="A108" s="160" t="str">
        <f>items!H94</f>
        <v>Antiguo</v>
      </c>
      <c r="B108" s="142" t="str">
        <f>items!E94</f>
        <v>SGA 93</v>
      </c>
      <c r="C108" s="105" t="str">
        <f>VLOOKUP(B108,items!$E$2:$G$156,3,FALSE)</f>
        <v>Azúcar 3 (Compra)</v>
      </c>
      <c r="D108" s="64">
        <f>VLOOKUP(B108,INSUMOS!$A$16:$F$160,3,FALSE)</f>
        <v>4146</v>
      </c>
      <c r="E108" s="64">
        <f t="shared" si="48"/>
        <v>4409</v>
      </c>
      <c r="F108" s="64">
        <f>VLOOKUP(B108,INSUMOS!$A$16:$F$160,5,FALSE)</f>
        <v>4595</v>
      </c>
      <c r="G108" s="64">
        <f t="shared" si="49"/>
        <v>4811</v>
      </c>
      <c r="H108" s="64">
        <f>VLOOKUP(C108,'Catalogo Z21 AMP CCE'!$B$110:$AI$526,34,FALSE)</f>
        <v>5122.3463042246958</v>
      </c>
      <c r="I108" s="64">
        <f t="shared" si="50"/>
        <v>4610</v>
      </c>
      <c r="J108" s="64">
        <f t="shared" si="51"/>
        <v>4605.6160282854671</v>
      </c>
      <c r="K108" s="64">
        <f t="shared" si="52"/>
        <v>4601.236225596529</v>
      </c>
      <c r="L108" s="64">
        <f t="shared" si="53"/>
        <v>4610</v>
      </c>
      <c r="M108" s="64">
        <f t="shared" si="54"/>
        <v>4409</v>
      </c>
      <c r="N108" s="64"/>
      <c r="O108" s="64">
        <f t="shared" si="72"/>
        <v>4601.236225596529</v>
      </c>
      <c r="P108" s="64">
        <f t="shared" si="59"/>
        <v>4780.7821014082319</v>
      </c>
      <c r="Q108" s="64">
        <f t="shared" si="60"/>
        <v>4771.7915524759173</v>
      </c>
      <c r="R108" s="64">
        <f t="shared" si="61"/>
        <v>4762.7451886334975</v>
      </c>
      <c r="S108" s="64">
        <f t="shared" si="62"/>
        <v>4811</v>
      </c>
      <c r="T108" s="64">
        <f t="shared" si="63"/>
        <v>4409</v>
      </c>
      <c r="U108" s="64">
        <f t="shared" si="55"/>
        <v>5122.3463042246958</v>
      </c>
      <c r="V108" s="67">
        <f t="shared" si="73"/>
        <v>4771.7915524759173</v>
      </c>
      <c r="W108" s="64">
        <f t="shared" si="69"/>
        <v>4771.7915524759173</v>
      </c>
      <c r="X108" s="178">
        <f>items!J94</f>
        <v>3</v>
      </c>
      <c r="Y108" s="65">
        <f t="shared" si="56"/>
        <v>14315</v>
      </c>
      <c r="Z108" s="199">
        <f t="shared" si="65"/>
        <v>5122.3463042246958</v>
      </c>
      <c r="AA108" s="199">
        <f t="shared" si="66"/>
        <v>15367.038912674088</v>
      </c>
    </row>
    <row r="109" spans="1:27" ht="13.8" hidden="1">
      <c r="A109" s="160" t="str">
        <f>items!H95</f>
        <v>ítem eliminado</v>
      </c>
      <c r="B109" s="142" t="str">
        <f>items!E95</f>
        <v>SGA 94</v>
      </c>
      <c r="C109" s="105">
        <f>VLOOKUP(B109,items!$E$2:$G$156,3,FALSE)</f>
        <v>0</v>
      </c>
      <c r="D109" s="64"/>
      <c r="E109" s="64"/>
      <c r="F109" s="64"/>
      <c r="G109" s="64"/>
      <c r="H109" s="64"/>
      <c r="I109" s="64"/>
      <c r="J109" s="64"/>
      <c r="K109" s="64"/>
      <c r="L109" s="64"/>
      <c r="M109" s="64"/>
      <c r="N109" s="64"/>
      <c r="O109" s="64"/>
      <c r="P109" s="64"/>
      <c r="Q109" s="64"/>
      <c r="R109" s="64"/>
      <c r="S109" s="64"/>
      <c r="T109" s="64"/>
      <c r="U109" s="64"/>
      <c r="V109" s="64"/>
      <c r="W109" s="64"/>
      <c r="X109" s="178">
        <f>items!J95</f>
        <v>0</v>
      </c>
      <c r="Y109" s="65"/>
    </row>
    <row r="110" spans="1:27" ht="13.8">
      <c r="A110" s="160" t="str">
        <f>items!H96</f>
        <v>Nuevo</v>
      </c>
      <c r="B110" s="142" t="str">
        <f>items!E96</f>
        <v>SGA 95</v>
      </c>
      <c r="C110" s="105" t="str">
        <f>VLOOKUP(B110,items!$E$2:$G$156,3,FALSE)</f>
        <v>Aromática con panela 2 (Compra)</v>
      </c>
      <c r="D110" s="64">
        <f>VLOOKUP(B110,INSUMOS!$A$16:$F$160,3,FALSE)</f>
        <v>4179</v>
      </c>
      <c r="E110" s="64">
        <f t="shared" si="48"/>
        <v>4444</v>
      </c>
      <c r="F110" s="64">
        <f>VLOOKUP(B110,INSUMOS!$A$16:$F$160,5,FALSE)</f>
        <v>5815</v>
      </c>
      <c r="G110" s="64">
        <f t="shared" si="49"/>
        <v>6088</v>
      </c>
      <c r="H110" s="167">
        <f>VLOOKUP(C110,'Catalogo Z21 AMP CCE'!$B$110:$AI$526,34,FALSE)</f>
        <v>9076.5264982254248</v>
      </c>
      <c r="I110" s="64">
        <f t="shared" si="50"/>
        <v>5266</v>
      </c>
      <c r="J110" s="64">
        <f t="shared" si="51"/>
        <v>5201.4490288764728</v>
      </c>
      <c r="K110" s="64">
        <f t="shared" si="52"/>
        <v>5137.6893277630079</v>
      </c>
      <c r="L110" s="64">
        <f t="shared" si="53"/>
        <v>5266</v>
      </c>
      <c r="M110" s="64">
        <f t="shared" si="54"/>
        <v>4444</v>
      </c>
      <c r="N110" s="64">
        <f t="shared" ref="N110:N111" si="74">H110</f>
        <v>9076.5264982254248</v>
      </c>
      <c r="O110" s="64">
        <f t="shared" ref="O110:O111" si="75">N110</f>
        <v>9076.5264982254248</v>
      </c>
      <c r="P110" s="64">
        <f t="shared" ref="P110:P123" si="76">AVERAGE(E110,G110,H110)</f>
        <v>6536.175499408474</v>
      </c>
      <c r="Q110" s="64">
        <f t="shared" ref="Q110:Q123" si="77">GEOMEAN(E110,G110,H110)</f>
        <v>6262.1402678668137</v>
      </c>
      <c r="R110" s="64">
        <f t="shared" ref="R110:R123" si="78">HARMEAN(E110,G110,H110)</f>
        <v>6006.5547942553503</v>
      </c>
      <c r="S110" s="64">
        <f t="shared" ref="S110:S123" si="79">MEDIAN(E110,G110,H110)</f>
        <v>6088</v>
      </c>
      <c r="T110" s="64">
        <f t="shared" ref="T110:T123" si="80">MIN(E110,G110,H110)</f>
        <v>4444</v>
      </c>
      <c r="U110" s="64">
        <f t="shared" si="55"/>
        <v>9076.5264982254248</v>
      </c>
      <c r="V110" s="167">
        <f t="shared" ref="V110:W111" si="81">U110</f>
        <v>9076.5264982254248</v>
      </c>
      <c r="W110" s="64">
        <f t="shared" si="81"/>
        <v>9076.5264982254248</v>
      </c>
      <c r="X110" s="178">
        <f>items!J96</f>
        <v>56</v>
      </c>
      <c r="Y110" s="65">
        <f t="shared" si="56"/>
        <v>508285</v>
      </c>
      <c r="Z110" s="199">
        <f t="shared" ref="Z110:Z123" si="82">U110</f>
        <v>9076.5264982254248</v>
      </c>
      <c r="AA110" s="199">
        <f t="shared" ref="AA110:AA123" si="83">Z110*X110</f>
        <v>508285.4839006238</v>
      </c>
    </row>
    <row r="111" spans="1:27" ht="13.8">
      <c r="A111" s="160" t="str">
        <f>items!H97</f>
        <v>Nuevo</v>
      </c>
      <c r="B111" s="142" t="str">
        <f>items!E97</f>
        <v>SGA 96</v>
      </c>
      <c r="C111" s="105" t="str">
        <f>VLOOKUP(B111,items!$E$2:$G$156,3,FALSE)</f>
        <v>Aromática de fruta 2 (Compra)</v>
      </c>
      <c r="D111" s="64">
        <f>VLOOKUP(B111,INSUMOS!$A$16:$F$160,3,FALSE)</f>
        <v>10339</v>
      </c>
      <c r="E111" s="64">
        <f t="shared" si="48"/>
        <v>10994</v>
      </c>
      <c r="F111" s="64">
        <f>VLOOKUP(B111,INSUMOS!$A$16:$F$160,5,FALSE)</f>
        <v>9895</v>
      </c>
      <c r="G111" s="64">
        <f t="shared" si="49"/>
        <v>10359</v>
      </c>
      <c r="H111" s="167">
        <f>VLOOKUP(C111,'Catalogo Z21 AMP CCE'!$B$110:$AI$526,34,FALSE)</f>
        <v>13635.921456723347</v>
      </c>
      <c r="I111" s="64">
        <f t="shared" si="50"/>
        <v>10676.5</v>
      </c>
      <c r="J111" s="64">
        <f t="shared" si="51"/>
        <v>10671.778014932657</v>
      </c>
      <c r="K111" s="64">
        <f t="shared" si="52"/>
        <v>10667.058118297195</v>
      </c>
      <c r="L111" s="64">
        <f t="shared" si="53"/>
        <v>10676.5</v>
      </c>
      <c r="M111" s="64">
        <f t="shared" si="54"/>
        <v>10359</v>
      </c>
      <c r="N111" s="64">
        <f t="shared" si="74"/>
        <v>13635.921456723347</v>
      </c>
      <c r="O111" s="64">
        <f t="shared" si="75"/>
        <v>13635.921456723347</v>
      </c>
      <c r="P111" s="64">
        <f t="shared" si="76"/>
        <v>11662.973818907782</v>
      </c>
      <c r="Q111" s="64">
        <f t="shared" si="77"/>
        <v>11580.287783347856</v>
      </c>
      <c r="R111" s="64">
        <f t="shared" si="78"/>
        <v>11501.795997229843</v>
      </c>
      <c r="S111" s="64">
        <f t="shared" si="79"/>
        <v>10994</v>
      </c>
      <c r="T111" s="64">
        <f t="shared" si="80"/>
        <v>10359</v>
      </c>
      <c r="U111" s="64">
        <f t="shared" si="55"/>
        <v>13635.921456723347</v>
      </c>
      <c r="V111" s="167">
        <f t="shared" si="81"/>
        <v>13635.921456723347</v>
      </c>
      <c r="W111" s="64">
        <f t="shared" si="81"/>
        <v>13635.921456723347</v>
      </c>
      <c r="X111" s="178">
        <f>items!J97</f>
        <v>56</v>
      </c>
      <c r="Y111" s="65">
        <f t="shared" si="56"/>
        <v>763612</v>
      </c>
      <c r="Z111" s="199">
        <f t="shared" si="82"/>
        <v>13635.921456723347</v>
      </c>
      <c r="AA111" s="199">
        <f t="shared" si="83"/>
        <v>763611.60157650744</v>
      </c>
    </row>
    <row r="112" spans="1:27" ht="13.8">
      <c r="A112" s="160" t="str">
        <f>items!H98</f>
        <v>Antiguo</v>
      </c>
      <c r="B112" s="142" t="str">
        <f>items!E98</f>
        <v>SGA 97</v>
      </c>
      <c r="C112" s="105" t="str">
        <f>VLOOKUP(B112,items!$E$2:$G$156,3,FALSE)</f>
        <v>Agua potable 4 (Compra)</v>
      </c>
      <c r="D112" s="64">
        <f>VLOOKUP(B112,INSUMOS!$A$16:$F$160,3,FALSE)</f>
        <v>1243</v>
      </c>
      <c r="E112" s="64">
        <f t="shared" si="48"/>
        <v>1322</v>
      </c>
      <c r="F112" s="64">
        <f>VLOOKUP(B112,INSUMOS!$A$16:$F$160,5,FALSE)</f>
        <v>19140</v>
      </c>
      <c r="G112" s="64">
        <f t="shared" si="49"/>
        <v>20038</v>
      </c>
      <c r="H112" s="64">
        <f>VLOOKUP(C112,'Catalogo Z21 AMP CCE'!$B$110:$AI$526,34,FALSE)</f>
        <v>24032.651643959372</v>
      </c>
      <c r="I112" s="64">
        <f t="shared" si="50"/>
        <v>10680</v>
      </c>
      <c r="J112" s="64">
        <f t="shared" si="51"/>
        <v>5146.8666196045915</v>
      </c>
      <c r="K112" s="64">
        <f t="shared" si="52"/>
        <v>2480.3591760299628</v>
      </c>
      <c r="L112" s="64">
        <f t="shared" si="53"/>
        <v>10680</v>
      </c>
      <c r="M112" s="64">
        <f t="shared" si="54"/>
        <v>1322</v>
      </c>
      <c r="N112" s="64"/>
      <c r="O112" s="64">
        <f>K112</f>
        <v>2480.3591760299628</v>
      </c>
      <c r="P112" s="64">
        <f t="shared" si="76"/>
        <v>15130.883881319789</v>
      </c>
      <c r="Q112" s="64">
        <f t="shared" si="77"/>
        <v>8602.588970639441</v>
      </c>
      <c r="R112" s="64">
        <f t="shared" si="78"/>
        <v>3537.9657792758544</v>
      </c>
      <c r="S112" s="64">
        <f t="shared" si="79"/>
        <v>20038</v>
      </c>
      <c r="T112" s="64">
        <f t="shared" si="80"/>
        <v>1322</v>
      </c>
      <c r="U112" s="64">
        <f t="shared" si="55"/>
        <v>24032.651643959372</v>
      </c>
      <c r="V112" s="67">
        <f>Q112</f>
        <v>8602.588970639441</v>
      </c>
      <c r="W112" s="64">
        <f t="shared" ref="W112:W123" si="84">V112</f>
        <v>8602.588970639441</v>
      </c>
      <c r="X112" s="178">
        <f>items!J98</f>
        <v>93</v>
      </c>
      <c r="Y112" s="65">
        <f t="shared" si="56"/>
        <v>800041</v>
      </c>
      <c r="Z112" s="199">
        <f t="shared" si="82"/>
        <v>24032.651643959372</v>
      </c>
      <c r="AA112" s="199">
        <f t="shared" si="83"/>
        <v>2235036.6028882219</v>
      </c>
    </row>
    <row r="113" spans="1:27" ht="13.8">
      <c r="A113" s="160" t="str">
        <f>items!H99</f>
        <v>Nuevo</v>
      </c>
      <c r="B113" s="142" t="str">
        <f>items!E99</f>
        <v>SGA 98</v>
      </c>
      <c r="C113" s="105" t="str">
        <f>VLOOKUP(B113,items!$E$2:$G$156,3,FALSE)</f>
        <v>Válvula dispensadora para botellón de agua (Compra)</v>
      </c>
      <c r="D113" s="64" t="e">
        <f>VLOOKUP(B113,INSUMOS!$A$16:$F$160,3,FALSE)</f>
        <v>#N/A</v>
      </c>
      <c r="E113" s="64" t="e">
        <f t="shared" si="48"/>
        <v>#N/A</v>
      </c>
      <c r="F113" s="64" t="e">
        <f>VLOOKUP(B113,INSUMOS!$A$16:$F$160,5,FALSE)</f>
        <v>#N/A</v>
      </c>
      <c r="G113" s="64" t="e">
        <f t="shared" si="49"/>
        <v>#N/A</v>
      </c>
      <c r="H113" s="167">
        <f>VLOOKUP(C113,'Catalogo Z21 AMP CCE'!$B$110:$AI$526,34,FALSE)</f>
        <v>32848.779817760922</v>
      </c>
      <c r="I113" s="64" t="e">
        <f t="shared" si="50"/>
        <v>#N/A</v>
      </c>
      <c r="J113" s="64" t="e">
        <f t="shared" si="51"/>
        <v>#N/A</v>
      </c>
      <c r="K113" s="64" t="e">
        <f t="shared" si="52"/>
        <v>#N/A</v>
      </c>
      <c r="L113" s="64" t="e">
        <f t="shared" si="53"/>
        <v>#N/A</v>
      </c>
      <c r="M113" s="64" t="e">
        <f t="shared" si="54"/>
        <v>#N/A</v>
      </c>
      <c r="N113" s="64">
        <f>H113</f>
        <v>32848.779817760922</v>
      </c>
      <c r="O113" s="64">
        <f>N113</f>
        <v>32848.779817760922</v>
      </c>
      <c r="P113" s="64" t="e">
        <f t="shared" si="76"/>
        <v>#N/A</v>
      </c>
      <c r="Q113" s="64" t="e">
        <f t="shared" si="77"/>
        <v>#N/A</v>
      </c>
      <c r="R113" s="64" t="e">
        <f t="shared" si="78"/>
        <v>#N/A</v>
      </c>
      <c r="S113" s="64" t="e">
        <f t="shared" si="79"/>
        <v>#N/A</v>
      </c>
      <c r="T113" s="64" t="e">
        <f t="shared" si="80"/>
        <v>#N/A</v>
      </c>
      <c r="U113" s="64">
        <f t="shared" si="55"/>
        <v>32848.779817760922</v>
      </c>
      <c r="V113" s="167">
        <f>U113</f>
        <v>32848.779817760922</v>
      </c>
      <c r="W113" s="64">
        <f t="shared" si="84"/>
        <v>32848.779817760922</v>
      </c>
      <c r="X113" s="178">
        <v>4</v>
      </c>
      <c r="Y113" s="65">
        <f t="shared" si="56"/>
        <v>131395</v>
      </c>
      <c r="Z113" s="199">
        <f t="shared" si="82"/>
        <v>32848.779817760922</v>
      </c>
      <c r="AA113" s="199">
        <f t="shared" si="83"/>
        <v>131395.11927104369</v>
      </c>
    </row>
    <row r="114" spans="1:27" ht="13.8">
      <c r="A114" s="160" t="str">
        <f>items!H100</f>
        <v>Antiguo</v>
      </c>
      <c r="B114" s="142" t="str">
        <f>items!E100</f>
        <v>SGA 99</v>
      </c>
      <c r="C114" s="105" t="str">
        <f>VLOOKUP(B114,items!$E$2:$G$156,3,FALSE)</f>
        <v>Cepillo para paredes y techos (Compra)</v>
      </c>
      <c r="D114" s="64">
        <f>VLOOKUP(B114,INSUMOS!$A$16:$F$160,3,FALSE)</f>
        <v>7466</v>
      </c>
      <c r="E114" s="64">
        <f t="shared" si="48"/>
        <v>7939</v>
      </c>
      <c r="F114" s="64">
        <f>VLOOKUP(B114,INSUMOS!$A$16:$F$160,5,FALSE)</f>
        <v>9510</v>
      </c>
      <c r="G114" s="64">
        <f t="shared" si="49"/>
        <v>9956</v>
      </c>
      <c r="H114" s="64">
        <f>VLOOKUP(C114,'Catalogo Z21 AMP CCE'!$B$110:$AI$526,34,FALSE)</f>
        <v>11838.908678839021</v>
      </c>
      <c r="I114" s="64">
        <f t="shared" si="50"/>
        <v>8947.5</v>
      </c>
      <c r="J114" s="64">
        <f t="shared" si="51"/>
        <v>8890.4827765425653</v>
      </c>
      <c r="K114" s="64">
        <f t="shared" si="52"/>
        <v>8833.8288907516071</v>
      </c>
      <c r="L114" s="64">
        <f t="shared" si="53"/>
        <v>8947.5</v>
      </c>
      <c r="M114" s="64">
        <f t="shared" si="54"/>
        <v>7939</v>
      </c>
      <c r="N114" s="64"/>
      <c r="O114" s="64">
        <f t="shared" ref="O114:O123" si="85">K114</f>
        <v>8833.8288907516071</v>
      </c>
      <c r="P114" s="64">
        <f t="shared" si="76"/>
        <v>9911.3028929463399</v>
      </c>
      <c r="Q114" s="64">
        <f t="shared" si="77"/>
        <v>9781.094469056723</v>
      </c>
      <c r="R114" s="64">
        <f t="shared" si="78"/>
        <v>9650.3473914812494</v>
      </c>
      <c r="S114" s="64">
        <f t="shared" si="79"/>
        <v>9956</v>
      </c>
      <c r="T114" s="64">
        <f t="shared" si="80"/>
        <v>7939</v>
      </c>
      <c r="U114" s="64">
        <f t="shared" si="55"/>
        <v>11838.908678839021</v>
      </c>
      <c r="V114" s="67">
        <f t="shared" ref="V114:V123" si="86">Q114</f>
        <v>9781.094469056723</v>
      </c>
      <c r="W114" s="64">
        <f t="shared" si="84"/>
        <v>9781.094469056723</v>
      </c>
      <c r="X114" s="178">
        <f>items!J100</f>
        <v>9</v>
      </c>
      <c r="Y114" s="65">
        <f t="shared" si="56"/>
        <v>88030</v>
      </c>
      <c r="Z114" s="199">
        <f t="shared" si="82"/>
        <v>11838.908678839021</v>
      </c>
      <c r="AA114" s="199">
        <f t="shared" si="83"/>
        <v>106550.1781095512</v>
      </c>
    </row>
    <row r="115" spans="1:27" ht="13.8">
      <c r="A115" s="160" t="str">
        <f>items!H101</f>
        <v>Antiguo</v>
      </c>
      <c r="B115" s="142" t="str">
        <f>items!E101</f>
        <v>SGA 100</v>
      </c>
      <c r="C115" s="105" t="str">
        <f>VLOOKUP(B115,items!$E$2:$G$156,3,FALSE)</f>
        <v>Brillador 1 (Compra)</v>
      </c>
      <c r="D115" s="64">
        <f>VLOOKUP(B115,INSUMOS!$A$16:$F$160,3,FALSE)</f>
        <v>65422</v>
      </c>
      <c r="E115" s="64">
        <f t="shared" si="48"/>
        <v>69570</v>
      </c>
      <c r="F115" s="64">
        <f>VLOOKUP(B115,INSUMOS!$A$16:$F$160,5,FALSE)</f>
        <v>79251</v>
      </c>
      <c r="G115" s="64">
        <f t="shared" si="49"/>
        <v>82968</v>
      </c>
      <c r="H115" s="64">
        <f>VLOOKUP(C115,'Catalogo Z21 AMP CCE'!$B$110:$AI$526,34,FALSE)</f>
        <v>82244.668371881591</v>
      </c>
      <c r="I115" s="64">
        <f t="shared" si="50"/>
        <v>76269</v>
      </c>
      <c r="J115" s="64">
        <f t="shared" si="51"/>
        <v>75974.23089442894</v>
      </c>
      <c r="K115" s="64">
        <f t="shared" si="52"/>
        <v>75680.601030562888</v>
      </c>
      <c r="L115" s="64">
        <f t="shared" si="53"/>
        <v>76269</v>
      </c>
      <c r="M115" s="64">
        <f t="shared" si="54"/>
        <v>69570</v>
      </c>
      <c r="N115" s="64"/>
      <c r="O115" s="64">
        <f t="shared" si="85"/>
        <v>75680.601030562888</v>
      </c>
      <c r="P115" s="64">
        <f t="shared" si="76"/>
        <v>78260.889457293859</v>
      </c>
      <c r="Q115" s="64">
        <f t="shared" si="77"/>
        <v>78009.373991514236</v>
      </c>
      <c r="R115" s="64">
        <f t="shared" si="78"/>
        <v>77749.022108570061</v>
      </c>
      <c r="S115" s="64">
        <f t="shared" si="79"/>
        <v>82244.668371881591</v>
      </c>
      <c r="T115" s="64">
        <f t="shared" si="80"/>
        <v>69570</v>
      </c>
      <c r="U115" s="64">
        <f t="shared" si="55"/>
        <v>82244.668371881591</v>
      </c>
      <c r="V115" s="67">
        <f t="shared" si="86"/>
        <v>78009.373991514236</v>
      </c>
      <c r="W115" s="64">
        <f t="shared" si="84"/>
        <v>78009.373991514236</v>
      </c>
      <c r="X115" s="178">
        <f>items!J101</f>
        <v>14</v>
      </c>
      <c r="Y115" s="65">
        <f t="shared" si="56"/>
        <v>1092131</v>
      </c>
      <c r="Z115" s="199">
        <f t="shared" si="82"/>
        <v>82244.668371881591</v>
      </c>
      <c r="AA115" s="199">
        <f t="shared" si="83"/>
        <v>1151425.3572063423</v>
      </c>
    </row>
    <row r="116" spans="1:27" ht="13.8">
      <c r="A116" s="160" t="str">
        <f>items!H102</f>
        <v>Antiguo</v>
      </c>
      <c r="B116" s="142" t="str">
        <f>items!E102</f>
        <v>SGA 101</v>
      </c>
      <c r="C116" s="105" t="str">
        <f>VLOOKUP(B116,items!$E$2:$G$156,3,FALSE)</f>
        <v>Brillador 2 (Compra)</v>
      </c>
      <c r="D116" s="64">
        <f>VLOOKUP(B116,INSUMOS!$A$16:$F$160,3,FALSE)</f>
        <v>48114</v>
      </c>
      <c r="E116" s="64">
        <f t="shared" si="48"/>
        <v>51164</v>
      </c>
      <c r="F116" s="64">
        <f>VLOOKUP(B116,INSUMOS!$A$16:$F$160,5,FALSE)</f>
        <v>54278</v>
      </c>
      <c r="G116" s="64">
        <f t="shared" si="49"/>
        <v>56824</v>
      </c>
      <c r="H116" s="64">
        <f>VLOOKUP(C116,'Catalogo Z21 AMP CCE'!$B$110:$AI$526,34,FALSE)</f>
        <v>59596.355619661859</v>
      </c>
      <c r="I116" s="64">
        <f t="shared" si="50"/>
        <v>53994</v>
      </c>
      <c r="J116" s="64">
        <f t="shared" si="51"/>
        <v>53919.784272565485</v>
      </c>
      <c r="K116" s="64">
        <f t="shared" si="52"/>
        <v>53845.670555987708</v>
      </c>
      <c r="L116" s="64">
        <f t="shared" si="53"/>
        <v>53994</v>
      </c>
      <c r="M116" s="64">
        <f t="shared" si="54"/>
        <v>51164</v>
      </c>
      <c r="N116" s="64"/>
      <c r="O116" s="64">
        <f t="shared" si="85"/>
        <v>53845.670555987708</v>
      </c>
      <c r="P116" s="64">
        <f t="shared" si="76"/>
        <v>55861.45187322062</v>
      </c>
      <c r="Q116" s="64">
        <f t="shared" si="77"/>
        <v>55749.203250714076</v>
      </c>
      <c r="R116" s="64">
        <f t="shared" si="78"/>
        <v>55635.155005606088</v>
      </c>
      <c r="S116" s="64">
        <f t="shared" si="79"/>
        <v>56824</v>
      </c>
      <c r="T116" s="64">
        <f t="shared" si="80"/>
        <v>51164</v>
      </c>
      <c r="U116" s="64">
        <f t="shared" si="55"/>
        <v>59596.355619661859</v>
      </c>
      <c r="V116" s="67">
        <f t="shared" si="86"/>
        <v>55749.203250714076</v>
      </c>
      <c r="W116" s="64">
        <f t="shared" si="84"/>
        <v>55749.203250714076</v>
      </c>
      <c r="X116" s="178">
        <f>items!J102</f>
        <v>1</v>
      </c>
      <c r="Y116" s="65">
        <f t="shared" si="56"/>
        <v>55749</v>
      </c>
      <c r="Z116" s="199">
        <f t="shared" si="82"/>
        <v>59596.355619661859</v>
      </c>
      <c r="AA116" s="199">
        <f t="shared" si="83"/>
        <v>59596.355619661859</v>
      </c>
    </row>
    <row r="117" spans="1:27" ht="13.8">
      <c r="A117" s="160" t="str">
        <f>items!H103</f>
        <v>Antiguo</v>
      </c>
      <c r="B117" s="142" t="str">
        <f>items!E103</f>
        <v>SGA 102</v>
      </c>
      <c r="C117" s="105" t="str">
        <f>VLOOKUP(B117,items!$E$2:$G$156,3,FALSE)</f>
        <v>Repuestos brillador 1 (Compra)</v>
      </c>
      <c r="D117" s="64">
        <f>VLOOKUP(B117,INSUMOS!$A$16:$F$160,3,FALSE)</f>
        <v>37714</v>
      </c>
      <c r="E117" s="64">
        <f t="shared" si="48"/>
        <v>40105</v>
      </c>
      <c r="F117" s="64">
        <f>VLOOKUP(B117,INSUMOS!$A$16:$F$160,5,FALSE)</f>
        <v>41747</v>
      </c>
      <c r="G117" s="64">
        <f t="shared" si="49"/>
        <v>43705</v>
      </c>
      <c r="H117" s="64">
        <f>VLOOKUP(C117,'Catalogo Z21 AMP CCE'!$B$110:$AI$526,34,FALSE)</f>
        <v>43949.339125033694</v>
      </c>
      <c r="I117" s="64">
        <f t="shared" si="50"/>
        <v>41905</v>
      </c>
      <c r="J117" s="64">
        <f t="shared" si="51"/>
        <v>41866.323280173528</v>
      </c>
      <c r="K117" s="64">
        <f t="shared" si="52"/>
        <v>41827.682257487177</v>
      </c>
      <c r="L117" s="64">
        <f t="shared" si="53"/>
        <v>41905</v>
      </c>
      <c r="M117" s="64">
        <f t="shared" si="54"/>
        <v>40105</v>
      </c>
      <c r="N117" s="64"/>
      <c r="O117" s="64">
        <f t="shared" si="85"/>
        <v>41827.682257487177</v>
      </c>
      <c r="P117" s="64">
        <f t="shared" si="76"/>
        <v>42586.446375011234</v>
      </c>
      <c r="Q117" s="64">
        <f t="shared" si="77"/>
        <v>42549.454637850846</v>
      </c>
      <c r="R117" s="64">
        <f t="shared" si="78"/>
        <v>42511.768274916016</v>
      </c>
      <c r="S117" s="64">
        <f t="shared" si="79"/>
        <v>43705</v>
      </c>
      <c r="T117" s="64">
        <f t="shared" si="80"/>
        <v>40105</v>
      </c>
      <c r="U117" s="64">
        <f t="shared" si="55"/>
        <v>43949.339125033694</v>
      </c>
      <c r="V117" s="67">
        <f t="shared" si="86"/>
        <v>42549.454637850846</v>
      </c>
      <c r="W117" s="64">
        <f t="shared" si="84"/>
        <v>42549.454637850846</v>
      </c>
      <c r="X117" s="178">
        <f>items!J103</f>
        <v>14</v>
      </c>
      <c r="Y117" s="65">
        <f t="shared" si="56"/>
        <v>595692</v>
      </c>
      <c r="Z117" s="199">
        <f t="shared" si="82"/>
        <v>43949.339125033694</v>
      </c>
      <c r="AA117" s="199">
        <f t="shared" si="83"/>
        <v>615290.7477504717</v>
      </c>
    </row>
    <row r="118" spans="1:27" ht="13.8">
      <c r="A118" s="160" t="str">
        <f>items!H104</f>
        <v>Antiguo</v>
      </c>
      <c r="B118" s="142" t="str">
        <f>items!E104</f>
        <v>SGA 103</v>
      </c>
      <c r="C118" s="105" t="str">
        <f>VLOOKUP(B118,items!$E$2:$G$156,3,FALSE)</f>
        <v>Repuestos brillador 2 (Compra)</v>
      </c>
      <c r="D118" s="64">
        <f>VLOOKUP(B118,INSUMOS!$A$16:$F$160,3,FALSE)</f>
        <v>29495</v>
      </c>
      <c r="E118" s="64">
        <f t="shared" si="48"/>
        <v>31365</v>
      </c>
      <c r="F118" s="64">
        <f>VLOOKUP(B118,INSUMOS!$A$16:$F$160,5,FALSE)</f>
        <v>29979</v>
      </c>
      <c r="G118" s="64">
        <f t="shared" si="49"/>
        <v>31385</v>
      </c>
      <c r="H118" s="64">
        <f>VLOOKUP(C118,'Catalogo Z21 AMP CCE'!$B$110:$AI$526,34,FALSE)</f>
        <v>33456.326623352747</v>
      </c>
      <c r="I118" s="64">
        <f t="shared" si="50"/>
        <v>31375</v>
      </c>
      <c r="J118" s="64">
        <f t="shared" si="51"/>
        <v>31374.99840637446</v>
      </c>
      <c r="K118" s="64">
        <f t="shared" si="52"/>
        <v>31374.996812749006</v>
      </c>
      <c r="L118" s="64">
        <f t="shared" si="53"/>
        <v>31375</v>
      </c>
      <c r="M118" s="64">
        <f t="shared" si="54"/>
        <v>31365</v>
      </c>
      <c r="N118" s="64"/>
      <c r="O118" s="64">
        <f t="shared" si="85"/>
        <v>31374.996812749006</v>
      </c>
      <c r="P118" s="64">
        <f t="shared" si="76"/>
        <v>32068.775541117579</v>
      </c>
      <c r="Q118" s="64">
        <f t="shared" si="77"/>
        <v>32053.974966009388</v>
      </c>
      <c r="R118" s="64">
        <f t="shared" si="78"/>
        <v>32039.390723219658</v>
      </c>
      <c r="S118" s="64">
        <f t="shared" si="79"/>
        <v>31385</v>
      </c>
      <c r="T118" s="64">
        <f t="shared" si="80"/>
        <v>31365</v>
      </c>
      <c r="U118" s="64">
        <f t="shared" si="55"/>
        <v>33456.326623352747</v>
      </c>
      <c r="V118" s="67">
        <f t="shared" si="86"/>
        <v>32053.974966009388</v>
      </c>
      <c r="W118" s="64">
        <f t="shared" si="84"/>
        <v>32053.974966009388</v>
      </c>
      <c r="X118" s="178">
        <f>items!J104</f>
        <v>7</v>
      </c>
      <c r="Y118" s="65">
        <f t="shared" si="56"/>
        <v>224378</v>
      </c>
      <c r="Z118" s="199">
        <f t="shared" si="82"/>
        <v>33456.326623352747</v>
      </c>
      <c r="AA118" s="199">
        <f t="shared" si="83"/>
        <v>234194.28636346923</v>
      </c>
    </row>
    <row r="119" spans="1:27" ht="13.8">
      <c r="A119" s="160" t="str">
        <f>items!H105</f>
        <v>Antiguo</v>
      </c>
      <c r="B119" s="142" t="str">
        <f>items!E105</f>
        <v>SGA 104</v>
      </c>
      <c r="C119" s="105" t="str">
        <f>VLOOKUP(B119,items!$E$2:$G$156,3,FALSE)</f>
        <v>Destapador para sanitario (chupa) (Compra)</v>
      </c>
      <c r="D119" s="64">
        <f>VLOOKUP(B119,INSUMOS!$A$16:$F$160,3,FALSE)</f>
        <v>3061</v>
      </c>
      <c r="E119" s="64">
        <f t="shared" si="48"/>
        <v>3255</v>
      </c>
      <c r="F119" s="64">
        <f>VLOOKUP(B119,INSUMOS!$A$16:$F$160,5,FALSE)</f>
        <v>3205</v>
      </c>
      <c r="G119" s="64">
        <f t="shared" si="49"/>
        <v>3355</v>
      </c>
      <c r="H119" s="64">
        <f>VLOOKUP(C119,'Catalogo Z21 AMP CCE'!$B$110:$AI$526,34,FALSE)</f>
        <v>4600.768791717348</v>
      </c>
      <c r="I119" s="64">
        <f t="shared" si="50"/>
        <v>3305</v>
      </c>
      <c r="J119" s="64">
        <f t="shared" si="51"/>
        <v>3304.6217635305861</v>
      </c>
      <c r="K119" s="64">
        <f t="shared" si="52"/>
        <v>3304.2435703479578</v>
      </c>
      <c r="L119" s="64">
        <f t="shared" si="53"/>
        <v>3305</v>
      </c>
      <c r="M119" s="64">
        <f t="shared" si="54"/>
        <v>3255</v>
      </c>
      <c r="N119" s="64"/>
      <c r="O119" s="64">
        <f t="shared" si="85"/>
        <v>3304.2435703479578</v>
      </c>
      <c r="P119" s="64">
        <f t="shared" si="76"/>
        <v>3736.9229305724493</v>
      </c>
      <c r="Q119" s="64">
        <f t="shared" si="77"/>
        <v>3689.9853508418587</v>
      </c>
      <c r="R119" s="64">
        <f t="shared" si="78"/>
        <v>3646.8079470808711</v>
      </c>
      <c r="S119" s="64">
        <f t="shared" si="79"/>
        <v>3355</v>
      </c>
      <c r="T119" s="64">
        <f t="shared" si="80"/>
        <v>3255</v>
      </c>
      <c r="U119" s="64">
        <f t="shared" si="55"/>
        <v>4600.768791717348</v>
      </c>
      <c r="V119" s="67">
        <f t="shared" si="86"/>
        <v>3689.9853508418587</v>
      </c>
      <c r="W119" s="64">
        <f t="shared" si="84"/>
        <v>3689.9853508418587</v>
      </c>
      <c r="X119" s="178">
        <f>items!J105</f>
        <v>37</v>
      </c>
      <c r="Y119" s="65">
        <f t="shared" si="56"/>
        <v>136529</v>
      </c>
      <c r="Z119" s="199">
        <f t="shared" si="82"/>
        <v>4600.768791717348</v>
      </c>
      <c r="AA119" s="199">
        <f t="shared" si="83"/>
        <v>170228.44529354188</v>
      </c>
    </row>
    <row r="120" spans="1:27" ht="13.8">
      <c r="A120" s="160" t="str">
        <f>items!H106</f>
        <v>Antiguo</v>
      </c>
      <c r="B120" s="142" t="str">
        <f>items!E106</f>
        <v>SGA 105</v>
      </c>
      <c r="C120" s="105" t="str">
        <f>VLOOKUP(B120,items!$E$2:$G$156,3,FALSE)</f>
        <v>Plumero o limpia polvo (Compra)</v>
      </c>
      <c r="D120" s="64">
        <f>VLOOKUP(B120,INSUMOS!$A$16:$F$160,3,FALSE)</f>
        <v>8580</v>
      </c>
      <c r="E120" s="64">
        <f t="shared" si="48"/>
        <v>9124</v>
      </c>
      <c r="F120" s="64">
        <f>VLOOKUP(B120,INSUMOS!$A$16:$F$160,5,FALSE)</f>
        <v>10529</v>
      </c>
      <c r="G120" s="64">
        <f t="shared" si="49"/>
        <v>11023</v>
      </c>
      <c r="H120" s="64">
        <f>VLOOKUP(C120,'Catalogo Z21 AMP CCE'!$B$110:$AI$526,34,FALSE)</f>
        <v>12313.959050743864</v>
      </c>
      <c r="I120" s="64">
        <f t="shared" si="50"/>
        <v>10073.5</v>
      </c>
      <c r="J120" s="64">
        <f t="shared" si="51"/>
        <v>10028.651554421462</v>
      </c>
      <c r="K120" s="64">
        <f t="shared" si="52"/>
        <v>9984.002779570159</v>
      </c>
      <c r="L120" s="64">
        <f t="shared" si="53"/>
        <v>10073.5</v>
      </c>
      <c r="M120" s="64">
        <f t="shared" si="54"/>
        <v>9124</v>
      </c>
      <c r="N120" s="64"/>
      <c r="O120" s="64">
        <f t="shared" si="85"/>
        <v>9984.002779570159</v>
      </c>
      <c r="P120" s="64">
        <f t="shared" si="76"/>
        <v>10820.319683581287</v>
      </c>
      <c r="Q120" s="64">
        <f t="shared" si="77"/>
        <v>10738.927976760366</v>
      </c>
      <c r="R120" s="64">
        <f t="shared" si="78"/>
        <v>10656.091738966979</v>
      </c>
      <c r="S120" s="64">
        <f t="shared" si="79"/>
        <v>11023</v>
      </c>
      <c r="T120" s="64">
        <f t="shared" si="80"/>
        <v>9124</v>
      </c>
      <c r="U120" s="64">
        <f t="shared" si="55"/>
        <v>12313.959050743864</v>
      </c>
      <c r="V120" s="67">
        <f t="shared" si="86"/>
        <v>10738.927976760366</v>
      </c>
      <c r="W120" s="64">
        <f t="shared" si="84"/>
        <v>10738.927976760366</v>
      </c>
      <c r="X120" s="178">
        <f>items!J106</f>
        <v>1</v>
      </c>
      <c r="Y120" s="65">
        <f t="shared" si="56"/>
        <v>10739</v>
      </c>
      <c r="Z120" s="199">
        <f t="shared" si="82"/>
        <v>12313.959050743864</v>
      </c>
      <c r="AA120" s="199">
        <f t="shared" si="83"/>
        <v>12313.959050743864</v>
      </c>
    </row>
    <row r="121" spans="1:27" ht="13.8">
      <c r="A121" s="160" t="str">
        <f>items!H107</f>
        <v>Antiguo</v>
      </c>
      <c r="B121" s="142" t="str">
        <f>items!E107</f>
        <v>SGA 106</v>
      </c>
      <c r="C121" s="105" t="str">
        <f>VLOOKUP(B121,items!$E$2:$G$156,3,FALSE)</f>
        <v>Rastrillo 2 (Compra)</v>
      </c>
      <c r="D121" s="64">
        <f>VLOOKUP(B121,INSUMOS!$A$16:$F$160,3,FALSE)</f>
        <v>17485</v>
      </c>
      <c r="E121" s="64">
        <f t="shared" si="48"/>
        <v>18594</v>
      </c>
      <c r="F121" s="64">
        <f>VLOOKUP(B121,INSUMOS!$A$16:$F$160,5,FALSE)</f>
        <v>26691</v>
      </c>
      <c r="G121" s="64">
        <f t="shared" si="49"/>
        <v>27943</v>
      </c>
      <c r="H121" s="64">
        <f>VLOOKUP(C121,'Catalogo Z21 AMP CCE'!$B$110:$AI$526,34,FALSE)</f>
        <v>28517.201216060486</v>
      </c>
      <c r="I121" s="64">
        <f t="shared" si="50"/>
        <v>23268.5</v>
      </c>
      <c r="J121" s="64">
        <f t="shared" si="51"/>
        <v>22794.125164173332</v>
      </c>
      <c r="K121" s="64">
        <f t="shared" si="52"/>
        <v>22329.421406622685</v>
      </c>
      <c r="L121" s="64">
        <f t="shared" si="53"/>
        <v>23268.5</v>
      </c>
      <c r="M121" s="64">
        <f t="shared" si="54"/>
        <v>18594</v>
      </c>
      <c r="N121" s="64"/>
      <c r="O121" s="64">
        <f t="shared" si="85"/>
        <v>22329.421406622685</v>
      </c>
      <c r="P121" s="64">
        <f t="shared" si="76"/>
        <v>25018.067072020163</v>
      </c>
      <c r="Q121" s="64">
        <f t="shared" si="77"/>
        <v>24561.275645593774</v>
      </c>
      <c r="R121" s="64">
        <f t="shared" si="78"/>
        <v>24070.385189026485</v>
      </c>
      <c r="S121" s="64">
        <f t="shared" si="79"/>
        <v>27943</v>
      </c>
      <c r="T121" s="64">
        <f t="shared" si="80"/>
        <v>18594</v>
      </c>
      <c r="U121" s="64">
        <f t="shared" si="55"/>
        <v>28517.201216060486</v>
      </c>
      <c r="V121" s="67">
        <f t="shared" si="86"/>
        <v>24561.275645593774</v>
      </c>
      <c r="W121" s="64">
        <f t="shared" si="84"/>
        <v>24561.275645593774</v>
      </c>
      <c r="X121" s="178">
        <f>items!J107</f>
        <v>15</v>
      </c>
      <c r="Y121" s="65">
        <f t="shared" si="56"/>
        <v>368419</v>
      </c>
      <c r="Z121" s="199">
        <f t="shared" si="82"/>
        <v>28517.201216060486</v>
      </c>
      <c r="AA121" s="199">
        <f t="shared" si="83"/>
        <v>427758.01824090729</v>
      </c>
    </row>
    <row r="122" spans="1:27" ht="13.8">
      <c r="A122" s="160" t="str">
        <f>items!H108</f>
        <v>Antiguo</v>
      </c>
      <c r="B122" s="142" t="str">
        <f>items!E108</f>
        <v>SGA 107</v>
      </c>
      <c r="C122" s="105" t="str">
        <f>VLOOKUP(B122,items!$E$2:$G$156,3,FALSE)</f>
        <v>Recogedor de basura 1 (Compra)</v>
      </c>
      <c r="D122" s="67">
        <f>VLOOKUP(B122,INSUMOS!$A$16:$F$160,3,FALSE)</f>
        <v>3719</v>
      </c>
      <c r="E122" s="67">
        <f t="shared" si="48"/>
        <v>3955</v>
      </c>
      <c r="F122" s="67">
        <f>VLOOKUP(B122,INSUMOS!$A$16:$F$160,5,FALSE)</f>
        <v>5774</v>
      </c>
      <c r="G122" s="67">
        <f t="shared" si="49"/>
        <v>6045</v>
      </c>
      <c r="H122" s="67">
        <f>VLOOKUP(C122,'Catalogo Z21 AMP CCE'!$B$110:$AI$526,34,FALSE)</f>
        <v>6404.4624403691805</v>
      </c>
      <c r="I122" s="67">
        <f t="shared" si="50"/>
        <v>5000</v>
      </c>
      <c r="J122" s="67">
        <f t="shared" si="51"/>
        <v>4889.5782026673833</v>
      </c>
      <c r="K122" s="67">
        <f t="shared" si="52"/>
        <v>4781.5950000000003</v>
      </c>
      <c r="L122" s="67">
        <f t="shared" si="53"/>
        <v>5000</v>
      </c>
      <c r="M122" s="67">
        <f t="shared" si="54"/>
        <v>3955</v>
      </c>
      <c r="N122" s="67"/>
      <c r="O122" s="67">
        <f t="shared" si="85"/>
        <v>4781.5950000000003</v>
      </c>
      <c r="P122" s="64">
        <f t="shared" si="76"/>
        <v>5468.1541467897268</v>
      </c>
      <c r="Q122" s="64">
        <f t="shared" si="77"/>
        <v>5349.8527098680379</v>
      </c>
      <c r="R122" s="64">
        <f t="shared" si="78"/>
        <v>5222.7357332553702</v>
      </c>
      <c r="S122" s="64">
        <f t="shared" si="79"/>
        <v>6045</v>
      </c>
      <c r="T122" s="64">
        <f t="shared" si="80"/>
        <v>3955</v>
      </c>
      <c r="U122" s="67">
        <f t="shared" si="55"/>
        <v>6404.4624403691805</v>
      </c>
      <c r="V122" s="67">
        <f t="shared" si="86"/>
        <v>5349.8527098680379</v>
      </c>
      <c r="W122" s="64">
        <f t="shared" si="84"/>
        <v>5349.8527098680379</v>
      </c>
      <c r="X122" s="178">
        <f>items!J108</f>
        <v>37</v>
      </c>
      <c r="Y122" s="172">
        <f t="shared" si="56"/>
        <v>197945</v>
      </c>
      <c r="Z122" s="199">
        <f t="shared" si="82"/>
        <v>6404.4624403691805</v>
      </c>
      <c r="AA122" s="199">
        <f t="shared" si="83"/>
        <v>236965.11029365967</v>
      </c>
    </row>
    <row r="123" spans="1:27" ht="13.8">
      <c r="A123" s="160" t="str">
        <f>items!H109</f>
        <v>Antiguo</v>
      </c>
      <c r="B123" s="142" t="str">
        <f>items!E109</f>
        <v>SGA 108</v>
      </c>
      <c r="C123" s="105" t="str">
        <f>VLOOKUP(B123,items!$E$2:$G$156,3,FALSE)</f>
        <v>Atomizadores (Compra)</v>
      </c>
      <c r="D123" s="67">
        <f>VLOOKUP(B123,INSUMOS!$A$16:$F$160,3,FALSE)</f>
        <v>2692</v>
      </c>
      <c r="E123" s="67">
        <f t="shared" si="48"/>
        <v>2863</v>
      </c>
      <c r="F123" s="67">
        <f>VLOOKUP(B123,INSUMOS!$A$16:$F$160,5,FALSE)</f>
        <v>3025</v>
      </c>
      <c r="G123" s="67">
        <f t="shared" si="49"/>
        <v>3167</v>
      </c>
      <c r="H123" s="67">
        <f>VLOOKUP(C123,'Catalogo Z21 AMP CCE'!$B$110:$AI$526,34,FALSE)</f>
        <v>3481.4805274831051</v>
      </c>
      <c r="I123" s="67">
        <f t="shared" si="50"/>
        <v>3015</v>
      </c>
      <c r="J123" s="67">
        <f t="shared" si="51"/>
        <v>3011.1660532092878</v>
      </c>
      <c r="K123" s="67">
        <f t="shared" si="52"/>
        <v>3007.3369817578778</v>
      </c>
      <c r="L123" s="67">
        <f t="shared" si="53"/>
        <v>3015</v>
      </c>
      <c r="M123" s="67">
        <f t="shared" si="54"/>
        <v>2863</v>
      </c>
      <c r="N123" s="67"/>
      <c r="O123" s="67">
        <f t="shared" si="85"/>
        <v>3007.3369817578778</v>
      </c>
      <c r="P123" s="64">
        <f t="shared" si="76"/>
        <v>3170.493509161035</v>
      </c>
      <c r="Q123" s="64">
        <f t="shared" si="77"/>
        <v>3160.4175195342118</v>
      </c>
      <c r="R123" s="64">
        <f t="shared" si="78"/>
        <v>3150.3527085164119</v>
      </c>
      <c r="S123" s="64">
        <f t="shared" si="79"/>
        <v>3167</v>
      </c>
      <c r="T123" s="64">
        <f t="shared" si="80"/>
        <v>2863</v>
      </c>
      <c r="U123" s="67">
        <f t="shared" si="55"/>
        <v>3481.4805274831051</v>
      </c>
      <c r="V123" s="67">
        <f t="shared" si="86"/>
        <v>3160.4175195342118</v>
      </c>
      <c r="W123" s="64">
        <f t="shared" si="84"/>
        <v>3160.4175195342118</v>
      </c>
      <c r="X123" s="178">
        <f>items!J109</f>
        <v>40</v>
      </c>
      <c r="Y123" s="172">
        <f t="shared" si="56"/>
        <v>126417</v>
      </c>
      <c r="Z123" s="199">
        <f t="shared" si="82"/>
        <v>3481.4805274831051</v>
      </c>
      <c r="AA123" s="199">
        <f t="shared" si="83"/>
        <v>139259.2210993242</v>
      </c>
    </row>
    <row r="124" spans="1:27" s="161" customFormat="1" ht="13.8" hidden="1">
      <c r="A124" s="160" t="str">
        <f>items!H110</f>
        <v>ítem eliminado</v>
      </c>
      <c r="B124" s="142" t="str">
        <f>items!E110</f>
        <v>SGA 109</v>
      </c>
      <c r="C124" s="105">
        <f>VLOOKUP(B124,items!$E$2:$G$156,3,FALSE)</f>
        <v>0</v>
      </c>
      <c r="D124" s="64"/>
      <c r="E124" s="101"/>
      <c r="F124" s="64"/>
      <c r="G124" s="101"/>
      <c r="H124" s="64"/>
      <c r="I124" s="64"/>
      <c r="J124" s="64"/>
      <c r="K124" s="64"/>
      <c r="L124" s="64"/>
      <c r="M124" s="64"/>
      <c r="N124" s="101"/>
      <c r="O124" s="101"/>
      <c r="P124" s="101"/>
      <c r="Q124" s="101"/>
      <c r="R124" s="101"/>
      <c r="S124" s="101"/>
      <c r="T124" s="101"/>
      <c r="U124" s="64"/>
      <c r="V124" s="101"/>
      <c r="W124" s="101"/>
      <c r="X124" s="178">
        <f>items!J110</f>
        <v>0</v>
      </c>
      <c r="Y124" s="102"/>
    </row>
    <row r="125" spans="1:27" s="161" customFormat="1" ht="13.8" hidden="1">
      <c r="A125" s="160" t="str">
        <f>items!H111</f>
        <v>ítem eliminado</v>
      </c>
      <c r="B125" s="142" t="str">
        <f>items!E111</f>
        <v>SGA 110</v>
      </c>
      <c r="C125" s="105">
        <f>VLOOKUP(B125,items!$E$2:$G$156,3,FALSE)</f>
        <v>0</v>
      </c>
      <c r="D125" s="64"/>
      <c r="E125" s="101"/>
      <c r="F125" s="64"/>
      <c r="G125" s="101"/>
      <c r="H125" s="64"/>
      <c r="I125" s="64"/>
      <c r="J125" s="64"/>
      <c r="K125" s="64"/>
      <c r="L125" s="64"/>
      <c r="M125" s="64"/>
      <c r="N125" s="101"/>
      <c r="O125" s="101"/>
      <c r="P125" s="101"/>
      <c r="Q125" s="101"/>
      <c r="R125" s="101"/>
      <c r="S125" s="101"/>
      <c r="T125" s="101"/>
      <c r="U125" s="64"/>
      <c r="V125" s="101"/>
      <c r="W125" s="101"/>
      <c r="X125" s="178">
        <f>items!J111</f>
        <v>0</v>
      </c>
      <c r="Y125" s="102"/>
    </row>
    <row r="126" spans="1:27" s="161" customFormat="1" ht="13.8" hidden="1">
      <c r="A126" s="160" t="str">
        <f>items!H112</f>
        <v>ítem eliminado</v>
      </c>
      <c r="B126" s="142" t="str">
        <f>items!E112</f>
        <v>SGA 111</v>
      </c>
      <c r="C126" s="105">
        <f>VLOOKUP(B126,items!$E$2:$G$156,3,FALSE)</f>
        <v>0</v>
      </c>
      <c r="D126" s="64"/>
      <c r="E126" s="101"/>
      <c r="F126" s="64"/>
      <c r="G126" s="101"/>
      <c r="H126" s="64"/>
      <c r="I126" s="64"/>
      <c r="J126" s="64"/>
      <c r="K126" s="64"/>
      <c r="L126" s="64"/>
      <c r="M126" s="64"/>
      <c r="N126" s="101"/>
      <c r="O126" s="101"/>
      <c r="P126" s="101"/>
      <c r="Q126" s="101"/>
      <c r="R126" s="101"/>
      <c r="S126" s="101"/>
      <c r="T126" s="101"/>
      <c r="U126" s="64"/>
      <c r="V126" s="101"/>
      <c r="W126" s="101"/>
      <c r="X126" s="178">
        <f>items!J112</f>
        <v>0</v>
      </c>
      <c r="Y126" s="102"/>
    </row>
    <row r="127" spans="1:27" s="161" customFormat="1" ht="13.8" hidden="1">
      <c r="A127" s="160" t="str">
        <f>items!H113</f>
        <v>ítem eliminado</v>
      </c>
      <c r="B127" s="142" t="str">
        <f>items!E113</f>
        <v>SGA 112</v>
      </c>
      <c r="C127" s="105">
        <f>VLOOKUP(B127,items!$E$2:$G$156,3,FALSE)</f>
        <v>0</v>
      </c>
      <c r="D127" s="64"/>
      <c r="E127" s="101"/>
      <c r="F127" s="64"/>
      <c r="G127" s="101"/>
      <c r="H127" s="64"/>
      <c r="I127" s="64"/>
      <c r="J127" s="64"/>
      <c r="K127" s="64"/>
      <c r="L127" s="64"/>
      <c r="M127" s="64"/>
      <c r="N127" s="101"/>
      <c r="O127" s="101"/>
      <c r="P127" s="101"/>
      <c r="Q127" s="101"/>
      <c r="R127" s="101"/>
      <c r="S127" s="101"/>
      <c r="T127" s="101"/>
      <c r="U127" s="64"/>
      <c r="V127" s="101"/>
      <c r="W127" s="101"/>
      <c r="X127" s="178">
        <f>items!J113</f>
        <v>0</v>
      </c>
      <c r="Y127" s="102"/>
    </row>
    <row r="128" spans="1:27" s="161" customFormat="1" ht="13.8" hidden="1">
      <c r="A128" s="160" t="str">
        <f>items!H114</f>
        <v>ítem eliminado</v>
      </c>
      <c r="B128" s="142" t="str">
        <f>items!E114</f>
        <v>SGA 113</v>
      </c>
      <c r="C128" s="105">
        <f>VLOOKUP(B128,items!$E$2:$G$156,3,FALSE)</f>
        <v>0</v>
      </c>
      <c r="D128" s="64"/>
      <c r="E128" s="101"/>
      <c r="F128" s="64"/>
      <c r="G128" s="101"/>
      <c r="H128" s="64"/>
      <c r="I128" s="64"/>
      <c r="J128" s="64"/>
      <c r="K128" s="64"/>
      <c r="L128" s="64"/>
      <c r="M128" s="64"/>
      <c r="N128" s="101"/>
      <c r="O128" s="101"/>
      <c r="P128" s="101"/>
      <c r="Q128" s="101"/>
      <c r="R128" s="101"/>
      <c r="S128" s="101"/>
      <c r="T128" s="101"/>
      <c r="U128" s="64"/>
      <c r="V128" s="101"/>
      <c r="W128" s="101"/>
      <c r="X128" s="178">
        <f>items!J114</f>
        <v>0</v>
      </c>
      <c r="Y128" s="102"/>
    </row>
    <row r="129" spans="1:27" s="161" customFormat="1" ht="13.8" hidden="1">
      <c r="A129" s="160" t="str">
        <f>items!H115</f>
        <v>ítem eliminado</v>
      </c>
      <c r="B129" s="142" t="str">
        <f>items!E115</f>
        <v>SGA 114</v>
      </c>
      <c r="C129" s="105">
        <f>VLOOKUP(B129,items!$E$2:$G$156,3,FALSE)</f>
        <v>0</v>
      </c>
      <c r="D129" s="64"/>
      <c r="E129" s="101"/>
      <c r="F129" s="64"/>
      <c r="G129" s="101"/>
      <c r="H129" s="64"/>
      <c r="I129" s="64"/>
      <c r="J129" s="64"/>
      <c r="K129" s="64"/>
      <c r="L129" s="64"/>
      <c r="M129" s="64"/>
      <c r="N129" s="101"/>
      <c r="O129" s="101"/>
      <c r="P129" s="101"/>
      <c r="Q129" s="101"/>
      <c r="R129" s="101"/>
      <c r="S129" s="101"/>
      <c r="T129" s="101"/>
      <c r="U129" s="64"/>
      <c r="V129" s="101"/>
      <c r="W129" s="101"/>
      <c r="X129" s="178">
        <f>items!J115</f>
        <v>0</v>
      </c>
      <c r="Y129" s="102"/>
    </row>
    <row r="130" spans="1:27" s="161" customFormat="1" ht="13.8" hidden="1">
      <c r="A130" s="160" t="str">
        <f>items!H116</f>
        <v>ítem eliminado</v>
      </c>
      <c r="B130" s="142" t="str">
        <f>items!E116</f>
        <v>SGA 115</v>
      </c>
      <c r="C130" s="105">
        <f>VLOOKUP(B130,items!$E$2:$G$156,3,FALSE)</f>
        <v>0</v>
      </c>
      <c r="D130" s="64"/>
      <c r="E130" s="101"/>
      <c r="F130" s="64"/>
      <c r="G130" s="101"/>
      <c r="H130" s="64"/>
      <c r="I130" s="64"/>
      <c r="J130" s="64"/>
      <c r="K130" s="64"/>
      <c r="L130" s="64"/>
      <c r="M130" s="64"/>
      <c r="N130" s="101"/>
      <c r="O130" s="101"/>
      <c r="P130" s="101"/>
      <c r="Q130" s="101"/>
      <c r="R130" s="101"/>
      <c r="S130" s="101"/>
      <c r="T130" s="101"/>
      <c r="U130" s="64"/>
      <c r="V130" s="101"/>
      <c r="W130" s="101"/>
      <c r="X130" s="178">
        <f>items!J116</f>
        <v>0</v>
      </c>
      <c r="Y130" s="102"/>
    </row>
    <row r="131" spans="1:27" s="161" customFormat="1" ht="13.8" hidden="1">
      <c r="A131" s="160" t="str">
        <f>items!H117</f>
        <v>ítem eliminado</v>
      </c>
      <c r="B131" s="142" t="str">
        <f>items!E117</f>
        <v>SGA 116</v>
      </c>
      <c r="C131" s="105">
        <f>VLOOKUP(B131,items!$E$2:$G$156,3,FALSE)</f>
        <v>0</v>
      </c>
      <c r="D131" s="64"/>
      <c r="E131" s="101"/>
      <c r="F131" s="64"/>
      <c r="G131" s="101"/>
      <c r="H131" s="64"/>
      <c r="I131" s="64"/>
      <c r="J131" s="64"/>
      <c r="K131" s="64"/>
      <c r="L131" s="64"/>
      <c r="M131" s="64"/>
      <c r="N131" s="101"/>
      <c r="O131" s="101"/>
      <c r="P131" s="101"/>
      <c r="Q131" s="101"/>
      <c r="R131" s="101"/>
      <c r="S131" s="101"/>
      <c r="T131" s="101"/>
      <c r="U131" s="64"/>
      <c r="V131" s="101"/>
      <c r="W131" s="101"/>
      <c r="X131" s="178">
        <f>items!J117</f>
        <v>0</v>
      </c>
      <c r="Y131" s="102"/>
    </row>
    <row r="132" spans="1:27" s="161" customFormat="1" ht="13.8" hidden="1">
      <c r="A132" s="160" t="str">
        <f>items!H118</f>
        <v>ítem eliminado</v>
      </c>
      <c r="B132" s="142" t="str">
        <f>items!E118</f>
        <v>SGA 117</v>
      </c>
      <c r="C132" s="105">
        <f>VLOOKUP(B132,items!$E$2:$G$156,3,FALSE)</f>
        <v>0</v>
      </c>
      <c r="D132" s="64"/>
      <c r="E132" s="101"/>
      <c r="F132" s="64"/>
      <c r="G132" s="101"/>
      <c r="H132" s="64"/>
      <c r="I132" s="64"/>
      <c r="J132" s="64"/>
      <c r="K132" s="64"/>
      <c r="L132" s="64"/>
      <c r="M132" s="64"/>
      <c r="N132" s="101"/>
      <c r="O132" s="101"/>
      <c r="P132" s="101"/>
      <c r="Q132" s="101"/>
      <c r="R132" s="101"/>
      <c r="S132" s="101"/>
      <c r="T132" s="101"/>
      <c r="U132" s="64"/>
      <c r="V132" s="101"/>
      <c r="W132" s="101"/>
      <c r="X132" s="178">
        <f>items!J118</f>
        <v>0</v>
      </c>
      <c r="Y132" s="102"/>
    </row>
    <row r="133" spans="1:27" s="161" customFormat="1" ht="13.8" hidden="1">
      <c r="A133" s="160" t="str">
        <f>items!H119</f>
        <v>ítem eliminado</v>
      </c>
      <c r="B133" s="142" t="str">
        <f>items!E119</f>
        <v>SGA 118</v>
      </c>
      <c r="C133" s="105">
        <f>VLOOKUP(B133,items!$E$2:$G$156,3,FALSE)</f>
        <v>0</v>
      </c>
      <c r="D133" s="64"/>
      <c r="E133" s="101"/>
      <c r="F133" s="64"/>
      <c r="G133" s="101"/>
      <c r="H133" s="64"/>
      <c r="I133" s="64"/>
      <c r="J133" s="64"/>
      <c r="K133" s="64"/>
      <c r="L133" s="64"/>
      <c r="M133" s="64"/>
      <c r="N133" s="101"/>
      <c r="O133" s="101"/>
      <c r="P133" s="101"/>
      <c r="Q133" s="101"/>
      <c r="R133" s="101"/>
      <c r="S133" s="101"/>
      <c r="T133" s="101"/>
      <c r="U133" s="64"/>
      <c r="V133" s="101"/>
      <c r="W133" s="101"/>
      <c r="X133" s="178">
        <f>items!J119</f>
        <v>0</v>
      </c>
      <c r="Y133" s="102"/>
    </row>
    <row r="134" spans="1:27" s="161" customFormat="1" ht="13.8" hidden="1">
      <c r="A134" s="160" t="str">
        <f>items!H120</f>
        <v>ítem eliminado</v>
      </c>
      <c r="B134" s="142" t="str">
        <f>items!E120</f>
        <v>SGA 119</v>
      </c>
      <c r="C134" s="105">
        <f>VLOOKUP(B134,items!$E$2:$G$156,3,FALSE)</f>
        <v>0</v>
      </c>
      <c r="D134" s="64"/>
      <c r="E134" s="101"/>
      <c r="F134" s="64"/>
      <c r="G134" s="101"/>
      <c r="H134" s="64"/>
      <c r="I134" s="64"/>
      <c r="J134" s="64"/>
      <c r="K134" s="64"/>
      <c r="L134" s="64"/>
      <c r="M134" s="64"/>
      <c r="N134" s="101"/>
      <c r="O134" s="101"/>
      <c r="P134" s="101"/>
      <c r="Q134" s="101"/>
      <c r="R134" s="101"/>
      <c r="S134" s="101"/>
      <c r="T134" s="101"/>
      <c r="U134" s="64"/>
      <c r="V134" s="101"/>
      <c r="W134" s="101"/>
      <c r="X134" s="178">
        <f>items!J120</f>
        <v>0</v>
      </c>
      <c r="Y134" s="102"/>
    </row>
    <row r="135" spans="1:27" ht="13.8" hidden="1">
      <c r="A135" s="160" t="str">
        <f>items!H121</f>
        <v>ítem eliminado</v>
      </c>
      <c r="B135" s="142" t="str">
        <f>items!E121</f>
        <v>SGA 120</v>
      </c>
      <c r="C135" s="105">
        <f>VLOOKUP(B135,items!$E$2:$G$156,3,FALSE)</f>
        <v>0</v>
      </c>
      <c r="D135" s="64"/>
      <c r="E135" s="64"/>
      <c r="F135" s="64"/>
      <c r="G135" s="64"/>
      <c r="H135" s="64"/>
      <c r="I135" s="64"/>
      <c r="J135" s="64"/>
      <c r="K135" s="64"/>
      <c r="L135" s="64"/>
      <c r="M135" s="64"/>
      <c r="N135" s="64"/>
      <c r="O135" s="64"/>
      <c r="P135" s="64"/>
      <c r="Q135" s="64"/>
      <c r="R135" s="64"/>
      <c r="S135" s="64"/>
      <c r="T135" s="64"/>
      <c r="U135" s="64"/>
      <c r="V135" s="64"/>
      <c r="W135" s="64"/>
      <c r="X135" s="178">
        <f>items!J121</f>
        <v>0</v>
      </c>
      <c r="Y135" s="65"/>
    </row>
    <row r="136" spans="1:27" ht="13.8" hidden="1">
      <c r="A136" s="160" t="str">
        <f>items!H122</f>
        <v>ítem eliminado</v>
      </c>
      <c r="B136" s="142" t="str">
        <f>items!E122</f>
        <v>SGA 121</v>
      </c>
      <c r="C136" s="105">
        <f>VLOOKUP(B136,items!$E$2:$G$156,3,FALSE)</f>
        <v>0</v>
      </c>
      <c r="D136" s="64"/>
      <c r="E136" s="64"/>
      <c r="F136" s="64"/>
      <c r="G136" s="64"/>
      <c r="H136" s="64"/>
      <c r="I136" s="64"/>
      <c r="J136" s="64"/>
      <c r="K136" s="64"/>
      <c r="L136" s="64"/>
      <c r="M136" s="64"/>
      <c r="N136" s="64"/>
      <c r="O136" s="64"/>
      <c r="P136" s="64"/>
      <c r="Q136" s="64"/>
      <c r="R136" s="64"/>
      <c r="S136" s="64"/>
      <c r="T136" s="64"/>
      <c r="U136" s="64"/>
      <c r="V136" s="64"/>
      <c r="W136" s="64"/>
      <c r="X136" s="178">
        <f>items!J122</f>
        <v>0</v>
      </c>
      <c r="Y136" s="65"/>
    </row>
    <row r="137" spans="1:27" ht="15" customHeight="1">
      <c r="A137" s="160" t="str">
        <f>items!H123</f>
        <v>Antiguo</v>
      </c>
      <c r="B137" s="142" t="str">
        <f>items!E123</f>
        <v>SGA 122</v>
      </c>
      <c r="C137" s="105" t="str">
        <f>VLOOKUP(B137,items!$E$2:$G$156,3,FALSE)</f>
        <v>Combustible  (Compra)</v>
      </c>
      <c r="D137" s="64">
        <f>VLOOKUP(B137,INSUMOS!$A$16:$F$160,3,FALSE)</f>
        <v>13574</v>
      </c>
      <c r="E137" s="64">
        <f t="shared" si="48"/>
        <v>14435</v>
      </c>
      <c r="F137" s="64">
        <f>VLOOKUP(B137,INSUMOS!$A$16:$F$160,5,FALSE)</f>
        <v>12115</v>
      </c>
      <c r="G137" s="64">
        <f t="shared" si="49"/>
        <v>12683</v>
      </c>
      <c r="H137" s="64">
        <f>VLOOKUP(C137,'Catalogo Z21 AMP CCE'!$B$110:$AI$526,34,FALSE)</f>
        <v>23129.612347577771</v>
      </c>
      <c r="I137" s="64">
        <f t="shared" si="50"/>
        <v>13559</v>
      </c>
      <c r="J137" s="64">
        <f t="shared" si="51"/>
        <v>13530.672747502247</v>
      </c>
      <c r="K137" s="64">
        <f t="shared" si="52"/>
        <v>13502.404675861051</v>
      </c>
      <c r="L137" s="64">
        <f t="shared" si="53"/>
        <v>13559</v>
      </c>
      <c r="M137" s="64">
        <f t="shared" si="54"/>
        <v>12683</v>
      </c>
      <c r="N137" s="64"/>
      <c r="O137" s="64">
        <f t="shared" ref="O137:O141" si="87">K137</f>
        <v>13502.404675861051</v>
      </c>
      <c r="P137" s="64">
        <f t="shared" ref="P137:P145" si="88">AVERAGE(E137,G137,H137)</f>
        <v>16749.204115859258</v>
      </c>
      <c r="Q137" s="64">
        <f t="shared" ref="Q137:Q145" si="89">GEOMEAN(E137,G137,H137)</f>
        <v>16178.405316779777</v>
      </c>
      <c r="R137" s="64">
        <f t="shared" ref="R137:R145" si="90">HARMEAN(E137,G137,H137)</f>
        <v>15677.55376818343</v>
      </c>
      <c r="S137" s="64">
        <f t="shared" ref="S137:S145" si="91">MEDIAN(E137,G137,H137)</f>
        <v>14435</v>
      </c>
      <c r="T137" s="64">
        <f t="shared" ref="T137:T145" si="92">MIN(E137,G137,H137)</f>
        <v>12683</v>
      </c>
      <c r="U137" s="64">
        <f t="shared" si="55"/>
        <v>23129.612347577771</v>
      </c>
      <c r="V137" s="67">
        <f t="shared" ref="V137:V141" si="93">Q137</f>
        <v>16178.405316779777</v>
      </c>
      <c r="W137" s="64">
        <f t="shared" ref="W137:W145" si="94">V137</f>
        <v>16178.405316779777</v>
      </c>
      <c r="X137" s="178">
        <f>items!J123</f>
        <v>24</v>
      </c>
      <c r="Y137" s="65">
        <f t="shared" si="56"/>
        <v>388282</v>
      </c>
      <c r="Z137" s="199">
        <f t="shared" ref="Z137:Z145" si="95">U137</f>
        <v>23129.612347577771</v>
      </c>
      <c r="AA137" s="199">
        <f t="shared" ref="AA137:AA145" si="96">Z137*X137</f>
        <v>555110.69634186651</v>
      </c>
    </row>
    <row r="138" spans="1:27" ht="13.8">
      <c r="A138" s="160" t="str">
        <f>items!H124</f>
        <v>Antiguo</v>
      </c>
      <c r="B138" s="142" t="str">
        <f>items!E124</f>
        <v>SGA 123</v>
      </c>
      <c r="C138" s="105" t="str">
        <f>VLOOKUP(B138,items!$E$2:$G$156,3,FALSE)</f>
        <v>Haraganes 2  (Compra)</v>
      </c>
      <c r="D138" s="64">
        <f>VLOOKUP(B138,INSUMOS!$A$16:$F$160,3,FALSE)</f>
        <v>52431</v>
      </c>
      <c r="E138" s="64">
        <f t="shared" si="48"/>
        <v>55755</v>
      </c>
      <c r="F138" s="64">
        <f>VLOOKUP(B138,INSUMOS!$A$16:$F$160,5,FALSE)</f>
        <v>49003</v>
      </c>
      <c r="G138" s="64">
        <f t="shared" si="49"/>
        <v>51301</v>
      </c>
      <c r="H138" s="64">
        <f>VLOOKUP(C138,'Catalogo Z21 AMP CCE'!$B$110:$AI$526,34,FALSE)</f>
        <v>72157.356794944004</v>
      </c>
      <c r="I138" s="64">
        <f t="shared" si="50"/>
        <v>53528</v>
      </c>
      <c r="J138" s="64">
        <f t="shared" si="51"/>
        <v>53481.653443026611</v>
      </c>
      <c r="K138" s="64">
        <f t="shared" si="52"/>
        <v>53435.347014646541</v>
      </c>
      <c r="L138" s="64">
        <f t="shared" si="53"/>
        <v>53528</v>
      </c>
      <c r="M138" s="64">
        <f t="shared" si="54"/>
        <v>51301</v>
      </c>
      <c r="N138" s="64"/>
      <c r="O138" s="64">
        <f t="shared" si="87"/>
        <v>53435.347014646541</v>
      </c>
      <c r="P138" s="64">
        <f t="shared" si="88"/>
        <v>59737.785598314666</v>
      </c>
      <c r="Q138" s="64">
        <f t="shared" si="89"/>
        <v>59096.726140726452</v>
      </c>
      <c r="R138" s="64">
        <f t="shared" si="90"/>
        <v>58494.344652186883</v>
      </c>
      <c r="S138" s="64">
        <f t="shared" si="91"/>
        <v>55755</v>
      </c>
      <c r="T138" s="64">
        <f t="shared" si="92"/>
        <v>51301</v>
      </c>
      <c r="U138" s="64">
        <f t="shared" si="55"/>
        <v>72157.356794944004</v>
      </c>
      <c r="V138" s="67">
        <f t="shared" si="93"/>
        <v>59096.726140726452</v>
      </c>
      <c r="W138" s="64">
        <f t="shared" si="94"/>
        <v>59096.726140726452</v>
      </c>
      <c r="X138" s="178">
        <f>items!J124</f>
        <v>14</v>
      </c>
      <c r="Y138" s="65">
        <f t="shared" si="56"/>
        <v>827354</v>
      </c>
      <c r="Z138" s="199">
        <f t="shared" si="95"/>
        <v>72157.356794944004</v>
      </c>
      <c r="AA138" s="199">
        <f t="shared" si="96"/>
        <v>1010202.995129216</v>
      </c>
    </row>
    <row r="139" spans="1:27" ht="13.8">
      <c r="A139" s="160" t="str">
        <f>items!H125</f>
        <v>Antiguo</v>
      </c>
      <c r="B139" s="142" t="str">
        <f>items!E125</f>
        <v>SGA 124</v>
      </c>
      <c r="C139" s="105" t="str">
        <f>VLOOKUP(B139,items!$E$2:$G$156,3,FALSE)</f>
        <v>Haraganes 4  (Compra)</v>
      </c>
      <c r="D139" s="64">
        <f>VLOOKUP(B139,INSUMOS!$A$16:$F$160,3,FALSE)</f>
        <v>52431</v>
      </c>
      <c r="E139" s="64">
        <f t="shared" si="48"/>
        <v>55755</v>
      </c>
      <c r="F139" s="64">
        <f>VLOOKUP(B139,INSUMOS!$A$16:$F$160,5,FALSE)</f>
        <v>49012</v>
      </c>
      <c r="G139" s="64">
        <f t="shared" si="49"/>
        <v>51311</v>
      </c>
      <c r="H139" s="64">
        <f>VLOOKUP(C139,'Catalogo Z21 AMP CCE'!$B$110:$AI$526,34,FALSE)</f>
        <v>63297.121848776849</v>
      </c>
      <c r="I139" s="64">
        <f t="shared" si="50"/>
        <v>53533</v>
      </c>
      <c r="J139" s="64">
        <f t="shared" si="51"/>
        <v>53486.865724213079</v>
      </c>
      <c r="K139" s="64">
        <f t="shared" si="52"/>
        <v>53440.771206545498</v>
      </c>
      <c r="L139" s="64">
        <f t="shared" si="53"/>
        <v>53533</v>
      </c>
      <c r="M139" s="64">
        <f t="shared" si="54"/>
        <v>51311</v>
      </c>
      <c r="N139" s="64"/>
      <c r="O139" s="64">
        <f t="shared" si="87"/>
        <v>53440.771206545498</v>
      </c>
      <c r="P139" s="64">
        <f t="shared" si="88"/>
        <v>56787.707282925614</v>
      </c>
      <c r="Q139" s="64">
        <f t="shared" si="89"/>
        <v>56575.198610533931</v>
      </c>
      <c r="R139" s="64">
        <f t="shared" si="90"/>
        <v>56366.485295460661</v>
      </c>
      <c r="S139" s="64">
        <f t="shared" si="91"/>
        <v>55755</v>
      </c>
      <c r="T139" s="64">
        <f t="shared" si="92"/>
        <v>51311</v>
      </c>
      <c r="U139" s="64">
        <f t="shared" si="55"/>
        <v>63297.121848776849</v>
      </c>
      <c r="V139" s="67">
        <f t="shared" si="93"/>
        <v>56575.198610533931</v>
      </c>
      <c r="W139" s="64">
        <f t="shared" si="94"/>
        <v>56575.198610533931</v>
      </c>
      <c r="X139" s="178">
        <f>items!J125</f>
        <v>11</v>
      </c>
      <c r="Y139" s="65">
        <f t="shared" si="56"/>
        <v>622327</v>
      </c>
      <c r="Z139" s="199">
        <f t="shared" si="95"/>
        <v>63297.121848776849</v>
      </c>
      <c r="AA139" s="199">
        <f t="shared" si="96"/>
        <v>696268.34033654537</v>
      </c>
    </row>
    <row r="140" spans="1:27" ht="13.8">
      <c r="A140" s="160" t="str">
        <f>items!H126</f>
        <v>Antiguo</v>
      </c>
      <c r="B140" s="142" t="str">
        <f>items!E126</f>
        <v>SGA 125</v>
      </c>
      <c r="C140" s="105" t="str">
        <f>VLOOKUP(B140,items!$E$2:$G$156,3,FALSE)</f>
        <v>Balde (Arrendamiento)</v>
      </c>
      <c r="D140" s="64">
        <f>VLOOKUP(B140,INSUMOS!$A$16:$F$160,3,FALSE)</f>
        <v>1079</v>
      </c>
      <c r="E140" s="64">
        <f t="shared" si="48"/>
        <v>1147</v>
      </c>
      <c r="F140" s="64">
        <f>VLOOKUP(B140,INSUMOS!$A$16:$F$160,5,FALSE)</f>
        <v>1413</v>
      </c>
      <c r="G140" s="64">
        <f t="shared" si="49"/>
        <v>1479</v>
      </c>
      <c r="H140" s="64">
        <f>VLOOKUP(C140,'Catalogo Z21 AMP CCE'!$B$110:$AI$526,34,FALSE)</f>
        <v>1796.0561629906979</v>
      </c>
      <c r="I140" s="64">
        <f t="shared" si="50"/>
        <v>1313</v>
      </c>
      <c r="J140" s="64">
        <f t="shared" si="51"/>
        <v>1302.4642029629836</v>
      </c>
      <c r="K140" s="64">
        <f t="shared" si="52"/>
        <v>1292.0129474485909</v>
      </c>
      <c r="L140" s="64">
        <f t="shared" si="53"/>
        <v>1313</v>
      </c>
      <c r="M140" s="64">
        <f t="shared" si="54"/>
        <v>1147</v>
      </c>
      <c r="N140" s="64"/>
      <c r="O140" s="64">
        <f t="shared" si="87"/>
        <v>1292.0129474485909</v>
      </c>
      <c r="P140" s="64">
        <f t="shared" si="88"/>
        <v>1474.0187209968992</v>
      </c>
      <c r="Q140" s="64">
        <f t="shared" si="89"/>
        <v>1449.7190139046161</v>
      </c>
      <c r="R140" s="64">
        <f t="shared" si="90"/>
        <v>1425.349077071794</v>
      </c>
      <c r="S140" s="64">
        <f t="shared" si="91"/>
        <v>1479</v>
      </c>
      <c r="T140" s="64">
        <f t="shared" si="92"/>
        <v>1147</v>
      </c>
      <c r="U140" s="64">
        <f t="shared" si="55"/>
        <v>1796.0561629906979</v>
      </c>
      <c r="V140" s="67">
        <f t="shared" si="93"/>
        <v>1449.7190139046161</v>
      </c>
      <c r="W140" s="64">
        <f t="shared" si="94"/>
        <v>1449.7190139046161</v>
      </c>
      <c r="X140" s="178">
        <f>items!J126</f>
        <v>46</v>
      </c>
      <c r="Y140" s="65">
        <f t="shared" si="56"/>
        <v>66687</v>
      </c>
      <c r="Z140" s="199">
        <f t="shared" si="95"/>
        <v>1796.0561629906979</v>
      </c>
      <c r="AA140" s="199">
        <f t="shared" si="96"/>
        <v>82618.583497572108</v>
      </c>
    </row>
    <row r="141" spans="1:27" ht="13.8">
      <c r="A141" s="160" t="str">
        <f>items!H127</f>
        <v>Antiguo</v>
      </c>
      <c r="B141" s="142" t="str">
        <f>items!E127</f>
        <v>SGA 126</v>
      </c>
      <c r="C141" s="105" t="str">
        <f>VLOOKUP(B141,items!$E$2:$G$156,3,FALSE)</f>
        <v>Balde (Compra)</v>
      </c>
      <c r="D141" s="64">
        <f>VLOOKUP(B141,INSUMOS!$A$16:$F$160,3,FALSE)</f>
        <v>25904</v>
      </c>
      <c r="E141" s="64">
        <f t="shared" si="48"/>
        <v>27546</v>
      </c>
      <c r="F141" s="64">
        <f>VLOOKUP(B141,INSUMOS!$A$16:$F$160,5,FALSE)</f>
        <v>8570</v>
      </c>
      <c r="G141" s="64">
        <f t="shared" si="49"/>
        <v>8972</v>
      </c>
      <c r="H141" s="64">
        <f>VLOOKUP(C141,'Catalogo Z21 AMP CCE'!$B$110:$AI$526,34,FALSE)</f>
        <v>8815.6934739259632</v>
      </c>
      <c r="I141" s="64">
        <f t="shared" si="50"/>
        <v>18259</v>
      </c>
      <c r="J141" s="64">
        <f t="shared" si="51"/>
        <v>15720.773263424418</v>
      </c>
      <c r="K141" s="64">
        <f t="shared" si="52"/>
        <v>13535.391423407635</v>
      </c>
      <c r="L141" s="64">
        <f t="shared" si="53"/>
        <v>18259</v>
      </c>
      <c r="M141" s="64">
        <f t="shared" si="54"/>
        <v>8972</v>
      </c>
      <c r="N141" s="64"/>
      <c r="O141" s="64">
        <f t="shared" si="87"/>
        <v>13535.391423407635</v>
      </c>
      <c r="P141" s="64">
        <f t="shared" si="88"/>
        <v>15111.23115797532</v>
      </c>
      <c r="Q141" s="64">
        <f t="shared" si="89"/>
        <v>12963.872857618524</v>
      </c>
      <c r="R141" s="64">
        <f t="shared" si="90"/>
        <v>11485.678155468511</v>
      </c>
      <c r="S141" s="64">
        <f t="shared" si="91"/>
        <v>8972</v>
      </c>
      <c r="T141" s="64">
        <f t="shared" si="92"/>
        <v>8815.6934739259632</v>
      </c>
      <c r="U141" s="64">
        <f t="shared" si="55"/>
        <v>8815.6934739259632</v>
      </c>
      <c r="V141" s="67">
        <f t="shared" si="93"/>
        <v>12963.872857618524</v>
      </c>
      <c r="W141" s="64">
        <f t="shared" si="94"/>
        <v>12963.872857618524</v>
      </c>
      <c r="X141" s="178">
        <f>items!J127</f>
        <v>10</v>
      </c>
      <c r="Y141" s="65">
        <f t="shared" si="56"/>
        <v>129639</v>
      </c>
      <c r="Z141" s="199">
        <f t="shared" si="95"/>
        <v>8815.6934739259632</v>
      </c>
      <c r="AA141" s="199">
        <f t="shared" si="96"/>
        <v>88156.934739259625</v>
      </c>
    </row>
    <row r="142" spans="1:27" ht="13.8">
      <c r="A142" s="160" t="str">
        <f>items!H128</f>
        <v>Nuevo</v>
      </c>
      <c r="B142" s="142" t="str">
        <f>items!E128</f>
        <v>SGA 127</v>
      </c>
      <c r="C142" s="105" t="str">
        <f>VLOOKUP(B142,items!$E$2:$G$156,3,FALSE)</f>
        <v>Terno para café  (Arrendamiento)</v>
      </c>
      <c r="D142" s="64">
        <f>VLOOKUP(B142,INSUMOS!$A$16:$F$160,3,FALSE)</f>
        <v>29298</v>
      </c>
      <c r="E142" s="64">
        <f t="shared" si="48"/>
        <v>31155</v>
      </c>
      <c r="F142" s="64">
        <f>VLOOKUP(B142,INSUMOS!$A$16:$F$160,5,FALSE)</f>
        <v>13568</v>
      </c>
      <c r="G142" s="64">
        <f t="shared" si="49"/>
        <v>14204</v>
      </c>
      <c r="H142" s="167">
        <f>VLOOKUP(C142,'Catalogo Z21 AMP CCE'!$B$110:$AI$526,34,FALSE)</f>
        <v>2757.321474637251</v>
      </c>
      <c r="I142" s="64">
        <f t="shared" si="50"/>
        <v>22679.5</v>
      </c>
      <c r="J142" s="64">
        <f t="shared" si="51"/>
        <v>21036.292924372392</v>
      </c>
      <c r="K142" s="64">
        <f t="shared" si="52"/>
        <v>19512.141802067948</v>
      </c>
      <c r="L142" s="64">
        <f t="shared" si="53"/>
        <v>22679.5</v>
      </c>
      <c r="M142" s="64">
        <f t="shared" si="54"/>
        <v>14204</v>
      </c>
      <c r="N142" s="64">
        <f t="shared" ref="N142:N143" si="97">H142</f>
        <v>2757.321474637251</v>
      </c>
      <c r="O142" s="64">
        <f t="shared" ref="O142:O143" si="98">N142</f>
        <v>2757.321474637251</v>
      </c>
      <c r="P142" s="64">
        <f t="shared" si="88"/>
        <v>16038.773824879085</v>
      </c>
      <c r="Q142" s="64">
        <f t="shared" si="89"/>
        <v>10685.838531395202</v>
      </c>
      <c r="R142" s="64">
        <f t="shared" si="90"/>
        <v>6449.2400611856328</v>
      </c>
      <c r="S142" s="64">
        <f t="shared" si="91"/>
        <v>14204</v>
      </c>
      <c r="T142" s="64">
        <f t="shared" si="92"/>
        <v>2757.321474637251</v>
      </c>
      <c r="U142" s="64">
        <f t="shared" si="55"/>
        <v>2757.321474637251</v>
      </c>
      <c r="V142" s="167">
        <f t="shared" ref="V142:V143" si="99">U142</f>
        <v>2757.321474637251</v>
      </c>
      <c r="W142" s="64">
        <f t="shared" si="94"/>
        <v>2757.321474637251</v>
      </c>
      <c r="X142" s="178">
        <f>items!J128</f>
        <v>1</v>
      </c>
      <c r="Y142" s="65">
        <f t="shared" si="56"/>
        <v>2757</v>
      </c>
      <c r="Z142" s="199">
        <f t="shared" si="95"/>
        <v>2757.321474637251</v>
      </c>
      <c r="AA142" s="199">
        <f t="shared" si="96"/>
        <v>2757.321474637251</v>
      </c>
    </row>
    <row r="143" spans="1:27" ht="13.8">
      <c r="A143" s="160" t="str">
        <f>items!H129</f>
        <v>Nuevo</v>
      </c>
      <c r="B143" s="142" t="str">
        <f>items!E129</f>
        <v>SGA 128</v>
      </c>
      <c r="C143" s="105" t="str">
        <f>VLOOKUP(B143,items!$E$2:$G$156,3,FALSE)</f>
        <v>Bandeja 1 (Arrendamiento)</v>
      </c>
      <c r="D143" s="64" t="e">
        <f>VLOOKUP(B143,INSUMOS!$A$16:$F$160,3,FALSE)</f>
        <v>#N/A</v>
      </c>
      <c r="E143" s="64" t="e">
        <f t="shared" si="48"/>
        <v>#N/A</v>
      </c>
      <c r="F143" s="64" t="e">
        <f>VLOOKUP(B143,INSUMOS!$A$16:$F$160,5,FALSE)</f>
        <v>#N/A</v>
      </c>
      <c r="G143" s="64" t="e">
        <f t="shared" si="49"/>
        <v>#N/A</v>
      </c>
      <c r="H143" s="167">
        <f>VLOOKUP(C143,'Catalogo Z21 AMP CCE'!$B$110:$AI$526,34,FALSE)</f>
        <v>5144.7231902945696</v>
      </c>
      <c r="I143" s="64" t="e">
        <f t="shared" si="50"/>
        <v>#N/A</v>
      </c>
      <c r="J143" s="64" t="e">
        <f t="shared" si="51"/>
        <v>#N/A</v>
      </c>
      <c r="K143" s="64" t="e">
        <f t="shared" si="52"/>
        <v>#N/A</v>
      </c>
      <c r="L143" s="64" t="e">
        <f t="shared" si="53"/>
        <v>#N/A</v>
      </c>
      <c r="M143" s="64" t="e">
        <f t="shared" si="54"/>
        <v>#N/A</v>
      </c>
      <c r="N143" s="64">
        <f t="shared" si="97"/>
        <v>5144.7231902945696</v>
      </c>
      <c r="O143" s="64">
        <f t="shared" si="98"/>
        <v>5144.7231902945696</v>
      </c>
      <c r="P143" s="64" t="e">
        <f t="shared" si="88"/>
        <v>#N/A</v>
      </c>
      <c r="Q143" s="64" t="e">
        <f t="shared" si="89"/>
        <v>#N/A</v>
      </c>
      <c r="R143" s="64" t="e">
        <f t="shared" si="90"/>
        <v>#N/A</v>
      </c>
      <c r="S143" s="64" t="e">
        <f t="shared" si="91"/>
        <v>#N/A</v>
      </c>
      <c r="T143" s="64" t="e">
        <f t="shared" si="92"/>
        <v>#N/A</v>
      </c>
      <c r="U143" s="64">
        <f t="shared" si="55"/>
        <v>5144.7231902945696</v>
      </c>
      <c r="V143" s="167">
        <f t="shared" si="99"/>
        <v>5144.7231902945696</v>
      </c>
      <c r="W143" s="64">
        <f t="shared" si="94"/>
        <v>5144.7231902945696</v>
      </c>
      <c r="X143" s="178">
        <f>items!J129</f>
        <v>10</v>
      </c>
      <c r="Y143" s="65">
        <f t="shared" si="56"/>
        <v>51447</v>
      </c>
      <c r="Z143" s="199">
        <f t="shared" si="95"/>
        <v>5144.7231902945696</v>
      </c>
      <c r="AA143" s="199">
        <f t="shared" si="96"/>
        <v>51447.231902945699</v>
      </c>
    </row>
    <row r="144" spans="1:27" ht="13.8">
      <c r="A144" s="160" t="str">
        <f>items!H130</f>
        <v>Antiguo</v>
      </c>
      <c r="B144" s="142" t="str">
        <f>items!E130</f>
        <v>SGA 129</v>
      </c>
      <c r="C144" s="105" t="str">
        <f>VLOOKUP(B144,items!$E$2:$G$156,3,FALSE)</f>
        <v>Bandeja 2 (Arrendamiento)</v>
      </c>
      <c r="D144" s="67">
        <f>VLOOKUP(B144,INSUMOS!$A$16:$F$160,3,FALSE)</f>
        <v>3105</v>
      </c>
      <c r="E144" s="67">
        <f t="shared" si="48"/>
        <v>3302</v>
      </c>
      <c r="F144" s="67">
        <f>VLOOKUP(B144,INSUMOS!$A$16:$F$160,5,FALSE)</f>
        <v>5336</v>
      </c>
      <c r="G144" s="67">
        <f t="shared" si="49"/>
        <v>5586</v>
      </c>
      <c r="H144" s="67">
        <f>VLOOKUP(C144,'Catalogo Z21 AMP CCE'!$B$110:$AI$526,34,FALSE)</f>
        <v>7317.1549936175916</v>
      </c>
      <c r="I144" s="67">
        <f t="shared" si="50"/>
        <v>4444</v>
      </c>
      <c r="J144" s="67">
        <f t="shared" si="51"/>
        <v>4294.7609945141303</v>
      </c>
      <c r="K144" s="67">
        <f t="shared" si="52"/>
        <v>4150.5337533753373</v>
      </c>
      <c r="L144" s="67">
        <f t="shared" si="53"/>
        <v>4444</v>
      </c>
      <c r="M144" s="67">
        <f t="shared" si="54"/>
        <v>3302</v>
      </c>
      <c r="N144" s="67"/>
      <c r="O144" s="67">
        <f t="shared" ref="O144:O145" si="100">K144</f>
        <v>4150.5337533753373</v>
      </c>
      <c r="P144" s="64">
        <f t="shared" si="88"/>
        <v>5401.7183312058633</v>
      </c>
      <c r="Q144" s="64">
        <f t="shared" si="89"/>
        <v>5129.4809144218298</v>
      </c>
      <c r="R144" s="64">
        <f t="shared" si="90"/>
        <v>4850.2025141735357</v>
      </c>
      <c r="S144" s="64">
        <f t="shared" si="91"/>
        <v>5586</v>
      </c>
      <c r="T144" s="64">
        <f t="shared" si="92"/>
        <v>3302</v>
      </c>
      <c r="U144" s="67">
        <f t="shared" si="55"/>
        <v>7317.1549936175916</v>
      </c>
      <c r="V144" s="67">
        <f t="shared" ref="V144:V145" si="101">Q144</f>
        <v>5129.4809144218298</v>
      </c>
      <c r="W144" s="64">
        <f t="shared" si="94"/>
        <v>5129.4809144218298</v>
      </c>
      <c r="X144" s="178">
        <f>items!J130</f>
        <v>53</v>
      </c>
      <c r="Y144" s="172">
        <f t="shared" si="56"/>
        <v>271862</v>
      </c>
      <c r="Z144" s="199">
        <f t="shared" si="95"/>
        <v>7317.1549936175916</v>
      </c>
      <c r="AA144" s="199">
        <f t="shared" si="96"/>
        <v>387809.21466173237</v>
      </c>
    </row>
    <row r="145" spans="1:27" ht="13.8">
      <c r="A145" s="160" t="str">
        <f>items!H131</f>
        <v>Antiguo</v>
      </c>
      <c r="B145" s="142" t="str">
        <f>items!E131</f>
        <v>SGA 130</v>
      </c>
      <c r="C145" s="105" t="str">
        <f>VLOOKUP(B145,items!$E$2:$G$156,3,FALSE)</f>
        <v>Olleta (Arrendamiento)</v>
      </c>
      <c r="D145" s="67">
        <f>VLOOKUP(B145,INSUMOS!$A$16:$F$160,3,FALSE)</f>
        <v>17986</v>
      </c>
      <c r="E145" s="67">
        <f t="shared" ref="E145:E170" si="102">ROUND(D145*(1+$E$14/100),0)</f>
        <v>19126</v>
      </c>
      <c r="F145" s="67">
        <f>VLOOKUP(B145,INSUMOS!$A$16:$F$160,5,FALSE)</f>
        <v>23879</v>
      </c>
      <c r="G145" s="67">
        <f t="shared" ref="G145:G170" si="103">ROUND(F145*(1+$G$14/100),0)</f>
        <v>24999</v>
      </c>
      <c r="H145" s="67">
        <f>VLOOKUP(C145,'Catalogo Z21 AMP CCE'!$B$110:$AI$526,34,FALSE)</f>
        <v>3448.5012751877653</v>
      </c>
      <c r="I145" s="67">
        <f t="shared" ref="I145:I170" si="104">AVERAGE(E145,G145)</f>
        <v>22062.5</v>
      </c>
      <c r="J145" s="67">
        <f t="shared" ref="J145:J170" si="105">GEOMEAN(E145,G145)</f>
        <v>21866.203922949222</v>
      </c>
      <c r="K145" s="67">
        <f t="shared" ref="K145:K170" si="106">HARMEAN(E145,G145)</f>
        <v>21671.654345609066</v>
      </c>
      <c r="L145" s="67">
        <f t="shared" ref="L145:L170" si="107">MEDIAN(E145,G145)</f>
        <v>22062.5</v>
      </c>
      <c r="M145" s="67">
        <f t="shared" ref="M145:M170" si="108">MIN(E145,G145)</f>
        <v>19126</v>
      </c>
      <c r="N145" s="67"/>
      <c r="O145" s="67">
        <f t="shared" si="100"/>
        <v>21671.654345609066</v>
      </c>
      <c r="P145" s="64">
        <f t="shared" si="88"/>
        <v>15857.833758395922</v>
      </c>
      <c r="Q145" s="64">
        <f t="shared" si="89"/>
        <v>11813.875587460305</v>
      </c>
      <c r="R145" s="64">
        <f t="shared" si="90"/>
        <v>7847.9077177162126</v>
      </c>
      <c r="S145" s="64">
        <f t="shared" si="91"/>
        <v>19126</v>
      </c>
      <c r="T145" s="64">
        <f t="shared" si="92"/>
        <v>3448.5012751877653</v>
      </c>
      <c r="U145" s="67">
        <f t="shared" ref="U145:U170" si="109">H145</f>
        <v>3448.5012751877653</v>
      </c>
      <c r="V145" s="67">
        <f t="shared" si="101"/>
        <v>11813.875587460305</v>
      </c>
      <c r="W145" s="64">
        <f t="shared" si="94"/>
        <v>11813.875587460305</v>
      </c>
      <c r="X145" s="178">
        <f>items!J131</f>
        <v>2</v>
      </c>
      <c r="Y145" s="172">
        <f t="shared" ref="Y145:Y158" si="110">ROUND(W145*X145,0)</f>
        <v>23628</v>
      </c>
      <c r="Z145" s="199">
        <f t="shared" si="95"/>
        <v>3448.5012751877653</v>
      </c>
      <c r="AA145" s="199">
        <f t="shared" si="96"/>
        <v>6897.0025503755305</v>
      </c>
    </row>
    <row r="146" spans="1:27" ht="13.8" hidden="1">
      <c r="A146" s="160" t="str">
        <f>items!H132</f>
        <v>ítem eliminado</v>
      </c>
      <c r="B146" s="142" t="str">
        <f>items!E132</f>
        <v>SGA 131</v>
      </c>
      <c r="C146" s="105">
        <f>VLOOKUP(B146,items!$E$2:$G$156,3,FALSE)</f>
        <v>0</v>
      </c>
      <c r="D146" s="64"/>
      <c r="E146" s="64"/>
      <c r="F146" s="64"/>
      <c r="G146" s="64"/>
      <c r="H146" s="64"/>
      <c r="I146" s="64"/>
      <c r="J146" s="64"/>
      <c r="K146" s="64"/>
      <c r="L146" s="64"/>
      <c r="M146" s="64"/>
      <c r="N146" s="64"/>
      <c r="O146" s="64"/>
      <c r="P146" s="64"/>
      <c r="Q146" s="64"/>
      <c r="R146" s="64"/>
      <c r="S146" s="64"/>
      <c r="T146" s="64"/>
      <c r="U146" s="64"/>
      <c r="V146" s="64"/>
      <c r="W146" s="64"/>
      <c r="X146" s="178">
        <f>items!J132</f>
        <v>0</v>
      </c>
      <c r="Y146" s="65"/>
    </row>
    <row r="147" spans="1:27" ht="13.8" hidden="1">
      <c r="A147" s="160" t="str">
        <f>items!H133</f>
        <v>ítem eliminado</v>
      </c>
      <c r="B147" s="142" t="str">
        <f>items!E133</f>
        <v>SGA 132</v>
      </c>
      <c r="C147" s="105">
        <f>VLOOKUP(B147,items!$E$2:$G$156,3,FALSE)</f>
        <v>0</v>
      </c>
      <c r="D147" s="64"/>
      <c r="E147" s="64"/>
      <c r="F147" s="64"/>
      <c r="G147" s="64"/>
      <c r="H147" s="64"/>
      <c r="I147" s="64"/>
      <c r="J147" s="64"/>
      <c r="K147" s="64"/>
      <c r="L147" s="64"/>
      <c r="M147" s="64"/>
      <c r="N147" s="64"/>
      <c r="O147" s="64"/>
      <c r="P147" s="64"/>
      <c r="Q147" s="64"/>
      <c r="R147" s="64"/>
      <c r="S147" s="64"/>
      <c r="T147" s="64"/>
      <c r="U147" s="64"/>
      <c r="V147" s="64"/>
      <c r="W147" s="64"/>
      <c r="X147" s="178">
        <f>items!J133</f>
        <v>0</v>
      </c>
      <c r="Y147" s="65"/>
    </row>
    <row r="148" spans="1:27" ht="13.8">
      <c r="A148" s="160" t="str">
        <f>items!H134</f>
        <v>Antiguo</v>
      </c>
      <c r="B148" s="142" t="str">
        <f>items!E134</f>
        <v>SGA 133</v>
      </c>
      <c r="C148" s="105" t="str">
        <f>VLOOKUP(B148,items!$E$2:$G$156,3,FALSE)</f>
        <v>Soporte para Botellón de agua (Compra)</v>
      </c>
      <c r="D148" s="64">
        <f>VLOOKUP(B148,INSUMOS!$A$16:$F$160,3,FALSE)</f>
        <v>70813</v>
      </c>
      <c r="E148" s="64">
        <f t="shared" si="102"/>
        <v>75303</v>
      </c>
      <c r="F148" s="64">
        <f>VLOOKUP(B148,INSUMOS!$A$16:$F$160,5,FALSE)</f>
        <v>49446</v>
      </c>
      <c r="G148" s="64">
        <f t="shared" si="103"/>
        <v>51765</v>
      </c>
      <c r="H148" s="64">
        <f>VLOOKUP(C148,'Catalogo Z21 AMP CCE'!$B$110:$AI$526,34,FALSE)</f>
        <v>49137.882439270492</v>
      </c>
      <c r="I148" s="64">
        <f t="shared" si="104"/>
        <v>63534</v>
      </c>
      <c r="J148" s="64">
        <f t="shared" si="105"/>
        <v>62434.443979265161</v>
      </c>
      <c r="K148" s="64">
        <f t="shared" si="106"/>
        <v>61353.917508735489</v>
      </c>
      <c r="L148" s="64">
        <f t="shared" si="107"/>
        <v>63534</v>
      </c>
      <c r="M148" s="64">
        <f t="shared" si="108"/>
        <v>51765</v>
      </c>
      <c r="N148" s="64"/>
      <c r="O148" s="64">
        <f t="shared" ref="O148:O152" si="111">K148</f>
        <v>61353.917508735489</v>
      </c>
      <c r="P148" s="64">
        <f t="shared" ref="P148:P154" si="112">AVERAGE(E148,G148,H148)</f>
        <v>58735.294146423497</v>
      </c>
      <c r="Q148" s="64">
        <f t="shared" ref="Q148:Q154" si="113">GEOMEAN(E148,G148,H148)</f>
        <v>57644.115263136227</v>
      </c>
      <c r="R148" s="64">
        <f t="shared" ref="R148:R154" si="114">HARMEAN(E148,G148,H148)</f>
        <v>56658.665368112823</v>
      </c>
      <c r="S148" s="64">
        <f t="shared" ref="S148:S154" si="115">MEDIAN(E148,G148,H148)</f>
        <v>51765</v>
      </c>
      <c r="T148" s="64">
        <f t="shared" ref="T148:T154" si="116">MIN(E148,G148,H148)</f>
        <v>49137.882439270492</v>
      </c>
      <c r="U148" s="64">
        <f t="shared" si="109"/>
        <v>49137.882439270492</v>
      </c>
      <c r="V148" s="67">
        <f t="shared" ref="V148:V152" si="117">Q148</f>
        <v>57644.115263136227</v>
      </c>
      <c r="W148" s="64">
        <f t="shared" ref="W148:W154" si="118">V148</f>
        <v>57644.115263136227</v>
      </c>
      <c r="X148" s="178">
        <f>items!J134</f>
        <v>3</v>
      </c>
      <c r="Y148" s="65">
        <f t="shared" si="110"/>
        <v>172932</v>
      </c>
      <c r="Z148" s="199">
        <f t="shared" ref="Z148:Z154" si="119">U148</f>
        <v>49137.882439270492</v>
      </c>
      <c r="AA148" s="199">
        <f t="shared" ref="AA148:AA154" si="120">Z148*X148</f>
        <v>147413.64731781147</v>
      </c>
    </row>
    <row r="149" spans="1:27" ht="13.8">
      <c r="A149" s="160" t="str">
        <f>items!H135</f>
        <v>Antiguo</v>
      </c>
      <c r="B149" s="142" t="str">
        <f>items!E135</f>
        <v>SGA 134</v>
      </c>
      <c r="C149" s="105" t="str">
        <f>VLOOKUP(B149,items!$E$2:$G$156,3,FALSE)</f>
        <v>Carro exprimidor de trapero 2 (Arrendamiento)</v>
      </c>
      <c r="D149" s="64">
        <f>VLOOKUP(B149,INSUMOS!$A$16:$F$160,3,FALSE)</f>
        <v>8478</v>
      </c>
      <c r="E149" s="64">
        <f t="shared" si="102"/>
        <v>9016</v>
      </c>
      <c r="F149" s="64">
        <f>VLOOKUP(B149,INSUMOS!$A$16:$F$160,5,FALSE)</f>
        <v>27813</v>
      </c>
      <c r="G149" s="64">
        <f t="shared" si="103"/>
        <v>29117</v>
      </c>
      <c r="H149" s="64">
        <f>VLOOKUP(C149,'Catalogo Z21 AMP CCE'!$B$110:$AI$526,34,FALSE)</f>
        <v>37451.134173226746</v>
      </c>
      <c r="I149" s="64">
        <f t="shared" si="104"/>
        <v>19066.5</v>
      </c>
      <c r="J149" s="64">
        <f t="shared" si="105"/>
        <v>16202.434138116409</v>
      </c>
      <c r="K149" s="64">
        <f t="shared" si="106"/>
        <v>13768.592662523273</v>
      </c>
      <c r="L149" s="64">
        <f t="shared" si="107"/>
        <v>19066.5</v>
      </c>
      <c r="M149" s="64">
        <f t="shared" si="108"/>
        <v>9016</v>
      </c>
      <c r="N149" s="64"/>
      <c r="O149" s="64">
        <f t="shared" si="111"/>
        <v>13768.592662523273</v>
      </c>
      <c r="P149" s="64">
        <f t="shared" si="112"/>
        <v>25194.711391075583</v>
      </c>
      <c r="Q149" s="64">
        <f t="shared" si="113"/>
        <v>21422.747449880473</v>
      </c>
      <c r="R149" s="64">
        <f t="shared" si="114"/>
        <v>17445.959314474061</v>
      </c>
      <c r="S149" s="64">
        <f t="shared" si="115"/>
        <v>29117</v>
      </c>
      <c r="T149" s="64">
        <f t="shared" si="116"/>
        <v>9016</v>
      </c>
      <c r="U149" s="64">
        <f t="shared" si="109"/>
        <v>37451.134173226746</v>
      </c>
      <c r="V149" s="67">
        <f t="shared" si="117"/>
        <v>21422.747449880473</v>
      </c>
      <c r="W149" s="64">
        <f t="shared" si="118"/>
        <v>21422.747449880473</v>
      </c>
      <c r="X149" s="178">
        <f>items!J135</f>
        <v>2</v>
      </c>
      <c r="Y149" s="65">
        <f t="shared" si="110"/>
        <v>42845</v>
      </c>
      <c r="Z149" s="199">
        <f t="shared" si="119"/>
        <v>37451.134173226746</v>
      </c>
      <c r="AA149" s="199">
        <f t="shared" si="120"/>
        <v>74902.268346453493</v>
      </c>
    </row>
    <row r="150" spans="1:27" ht="13.8">
      <c r="A150" s="160" t="str">
        <f>items!H136</f>
        <v>Antiguo</v>
      </c>
      <c r="B150" s="142" t="str">
        <f>items!E136</f>
        <v>SGA 135</v>
      </c>
      <c r="C150" s="105" t="str">
        <f>VLOOKUP(B150,items!$E$2:$G$156,3,FALSE)</f>
        <v>Carro de bebidas (Arrendamiento)</v>
      </c>
      <c r="D150" s="64">
        <f>VLOOKUP(B150,INSUMOS!$A$16:$F$160,3,FALSE)</f>
        <v>27054</v>
      </c>
      <c r="E150" s="64">
        <f t="shared" si="102"/>
        <v>28769</v>
      </c>
      <c r="F150" s="64">
        <f>VLOOKUP(B150,INSUMOS!$A$16:$F$160,5,FALSE)</f>
        <v>52035</v>
      </c>
      <c r="G150" s="64">
        <f t="shared" si="103"/>
        <v>54475</v>
      </c>
      <c r="H150" s="64">
        <f>VLOOKUP(C150,'Catalogo Z21 AMP CCE'!$B$110:$AI$526,34,FALSE)</f>
        <v>71642.116201659563</v>
      </c>
      <c r="I150" s="64">
        <f t="shared" si="104"/>
        <v>41622</v>
      </c>
      <c r="J150" s="64">
        <f t="shared" si="105"/>
        <v>39587.766734181911</v>
      </c>
      <c r="K150" s="64">
        <f t="shared" si="106"/>
        <v>37652.954567296139</v>
      </c>
      <c r="L150" s="64">
        <f t="shared" si="107"/>
        <v>41622</v>
      </c>
      <c r="M150" s="64">
        <f t="shared" si="108"/>
        <v>28769</v>
      </c>
      <c r="N150" s="64"/>
      <c r="O150" s="64">
        <f t="shared" si="111"/>
        <v>37652.954567296139</v>
      </c>
      <c r="P150" s="64">
        <f t="shared" si="112"/>
        <v>51628.705400553183</v>
      </c>
      <c r="Q150" s="64">
        <f t="shared" si="113"/>
        <v>48242.536819315472</v>
      </c>
      <c r="R150" s="64">
        <f t="shared" si="114"/>
        <v>44726.085194705607</v>
      </c>
      <c r="S150" s="64">
        <f t="shared" si="115"/>
        <v>54475</v>
      </c>
      <c r="T150" s="64">
        <f t="shared" si="116"/>
        <v>28769</v>
      </c>
      <c r="U150" s="64">
        <f t="shared" si="109"/>
        <v>71642.116201659563</v>
      </c>
      <c r="V150" s="67">
        <f t="shared" si="117"/>
        <v>48242.536819315472</v>
      </c>
      <c r="W150" s="64">
        <f t="shared" si="118"/>
        <v>48242.536819315472</v>
      </c>
      <c r="X150" s="178">
        <f>items!J136</f>
        <v>41</v>
      </c>
      <c r="Y150" s="65">
        <f t="shared" si="110"/>
        <v>1977944</v>
      </c>
      <c r="Z150" s="199">
        <f t="shared" si="119"/>
        <v>71642.116201659563</v>
      </c>
      <c r="AA150" s="199">
        <f t="shared" si="120"/>
        <v>2937326.7642680421</v>
      </c>
    </row>
    <row r="151" spans="1:27" ht="13.8">
      <c r="A151" s="160" t="str">
        <f>items!H137</f>
        <v>Antiguo</v>
      </c>
      <c r="B151" s="142" t="str">
        <f>items!E137</f>
        <v>SGA 136</v>
      </c>
      <c r="C151" s="105" t="str">
        <f>VLOOKUP(B151,items!$E$2:$G$156,3,FALSE)</f>
        <v>Escalera 2 (Arrendamiento)</v>
      </c>
      <c r="D151" s="64">
        <f>VLOOKUP(B151,INSUMOS!$A$16:$F$160,3,FALSE)</f>
        <v>7064</v>
      </c>
      <c r="E151" s="64">
        <f t="shared" si="102"/>
        <v>7512</v>
      </c>
      <c r="F151" s="64">
        <f>VLOOKUP(B151,INSUMOS!$A$16:$F$160,5,FALSE)</f>
        <v>14050</v>
      </c>
      <c r="G151" s="64">
        <f t="shared" si="103"/>
        <v>14709</v>
      </c>
      <c r="H151" s="64">
        <f>VLOOKUP(C151,'Catalogo Z21 AMP CCE'!$B$110:$AI$526,34,FALSE)</f>
        <v>23617.172360099652</v>
      </c>
      <c r="I151" s="64">
        <f t="shared" si="104"/>
        <v>11110.5</v>
      </c>
      <c r="J151" s="64">
        <f t="shared" si="105"/>
        <v>10511.613006575157</v>
      </c>
      <c r="K151" s="64">
        <f t="shared" si="106"/>
        <v>9945.0076954232482</v>
      </c>
      <c r="L151" s="64">
        <f t="shared" si="107"/>
        <v>11110.5</v>
      </c>
      <c r="M151" s="64">
        <f t="shared" si="108"/>
        <v>7512</v>
      </c>
      <c r="N151" s="64"/>
      <c r="O151" s="64">
        <f t="shared" si="111"/>
        <v>9945.0076954232482</v>
      </c>
      <c r="P151" s="64">
        <f t="shared" si="112"/>
        <v>15279.390786699883</v>
      </c>
      <c r="Q151" s="64">
        <f t="shared" si="113"/>
        <v>13767.514486102158</v>
      </c>
      <c r="R151" s="64">
        <f t="shared" si="114"/>
        <v>12322.960174055221</v>
      </c>
      <c r="S151" s="64">
        <f t="shared" si="115"/>
        <v>14709</v>
      </c>
      <c r="T151" s="64">
        <f t="shared" si="116"/>
        <v>7512</v>
      </c>
      <c r="U151" s="64">
        <f t="shared" si="109"/>
        <v>23617.172360099652</v>
      </c>
      <c r="V151" s="67">
        <f t="shared" si="117"/>
        <v>13767.514486102158</v>
      </c>
      <c r="W151" s="64">
        <f t="shared" si="118"/>
        <v>13767.514486102158</v>
      </c>
      <c r="X151" s="178">
        <f>items!J137</f>
        <v>5</v>
      </c>
      <c r="Y151" s="65">
        <f t="shared" si="110"/>
        <v>68838</v>
      </c>
      <c r="Z151" s="199">
        <f t="shared" si="119"/>
        <v>23617.172360099652</v>
      </c>
      <c r="AA151" s="199">
        <f t="shared" si="120"/>
        <v>118085.86180049826</v>
      </c>
    </row>
    <row r="152" spans="1:27" ht="13.8">
      <c r="A152" s="160" t="str">
        <f>items!H138</f>
        <v>Antiguo</v>
      </c>
      <c r="B152" s="142" t="str">
        <f>items!E138</f>
        <v>SGA 137</v>
      </c>
      <c r="C152" s="105" t="str">
        <f>VLOOKUP(B152,items!$E$2:$G$156,3,FALSE)</f>
        <v>Escalera de tipo industrial (Arrendamiento)</v>
      </c>
      <c r="D152" s="64">
        <f>VLOOKUP(B152,INSUMOS!$A$16:$F$160,3,FALSE)</f>
        <v>16161</v>
      </c>
      <c r="E152" s="64">
        <f t="shared" si="102"/>
        <v>17186</v>
      </c>
      <c r="F152" s="64">
        <f>VLOOKUP(B152,INSUMOS!$A$16:$F$160,5,FALSE)</f>
        <v>27318</v>
      </c>
      <c r="G152" s="64">
        <f t="shared" si="103"/>
        <v>28599</v>
      </c>
      <c r="H152" s="64">
        <f>VLOOKUP(C152,'Catalogo Z21 AMP CCE'!$B$110:$AI$526,34,FALSE)</f>
        <v>54802.420621972335</v>
      </c>
      <c r="I152" s="64">
        <f t="shared" si="104"/>
        <v>22892.5</v>
      </c>
      <c r="J152" s="64">
        <f t="shared" si="105"/>
        <v>22169.853720762345</v>
      </c>
      <c r="K152" s="64">
        <f t="shared" si="106"/>
        <v>21470.019176586218</v>
      </c>
      <c r="L152" s="64">
        <f t="shared" si="107"/>
        <v>22892.5</v>
      </c>
      <c r="M152" s="64">
        <f t="shared" si="108"/>
        <v>17186</v>
      </c>
      <c r="N152" s="64"/>
      <c r="O152" s="64">
        <f t="shared" si="111"/>
        <v>21470.019176586218</v>
      </c>
      <c r="P152" s="64">
        <f t="shared" si="112"/>
        <v>33529.140207324112</v>
      </c>
      <c r="Q152" s="64">
        <f t="shared" si="113"/>
        <v>29976.100235001952</v>
      </c>
      <c r="R152" s="64">
        <f t="shared" si="114"/>
        <v>26929.855608515885</v>
      </c>
      <c r="S152" s="64">
        <f t="shared" si="115"/>
        <v>28599</v>
      </c>
      <c r="T152" s="64">
        <f t="shared" si="116"/>
        <v>17186</v>
      </c>
      <c r="U152" s="64">
        <f t="shared" si="109"/>
        <v>54802.420621972335</v>
      </c>
      <c r="V152" s="67">
        <f t="shared" si="117"/>
        <v>29976.100235001952</v>
      </c>
      <c r="W152" s="64">
        <f t="shared" si="118"/>
        <v>29976.100235001952</v>
      </c>
      <c r="X152" s="178">
        <f>items!J138</f>
        <v>19</v>
      </c>
      <c r="Y152" s="65">
        <f t="shared" si="110"/>
        <v>569546</v>
      </c>
      <c r="Z152" s="199">
        <f t="shared" si="119"/>
        <v>54802.420621972335</v>
      </c>
      <c r="AA152" s="199">
        <f t="shared" si="120"/>
        <v>1041245.9918174744</v>
      </c>
    </row>
    <row r="153" spans="1:27" s="161" customFormat="1" ht="13.8">
      <c r="A153" s="160" t="str">
        <f>items!H139</f>
        <v>Nuevo</v>
      </c>
      <c r="B153" s="142" t="str">
        <f>items!E139</f>
        <v>SGA 138</v>
      </c>
      <c r="C153" s="105" t="str">
        <f>VLOOKUP(B153,items!$E$2:$G$156,3,FALSE)</f>
        <v>Mangueras 3 (Arrendamiento)</v>
      </c>
      <c r="D153" s="64">
        <f>VLOOKUP(B153,INSUMOS!$A$16:$F$160,3,FALSE)</f>
        <v>357346</v>
      </c>
      <c r="E153" s="101">
        <f t="shared" si="102"/>
        <v>380002</v>
      </c>
      <c r="F153" s="64">
        <f>VLOOKUP(B153,INSUMOS!$A$16:$F$160,5,FALSE)</f>
        <v>195240</v>
      </c>
      <c r="G153" s="101">
        <f t="shared" si="103"/>
        <v>204397</v>
      </c>
      <c r="H153" s="167">
        <f>VLOOKUP(C153,'Catalogo Z21 AMP CCE'!$B$110:$AI$526,34,FALSE)</f>
        <v>18426.217821846672</v>
      </c>
      <c r="I153" s="64">
        <f t="shared" si="104"/>
        <v>292199.5</v>
      </c>
      <c r="J153" s="64">
        <f t="shared" si="105"/>
        <v>278695.65621659765</v>
      </c>
      <c r="K153" s="64">
        <f t="shared" si="106"/>
        <v>265815.88535914675</v>
      </c>
      <c r="L153" s="64">
        <f t="shared" si="107"/>
        <v>292199.5</v>
      </c>
      <c r="M153" s="64">
        <f t="shared" si="108"/>
        <v>204397</v>
      </c>
      <c r="N153" s="64">
        <f t="shared" ref="N153:N154" si="121">H153</f>
        <v>18426.217821846672</v>
      </c>
      <c r="O153" s="64">
        <f t="shared" ref="O153:O154" si="122">N153</f>
        <v>18426.217821846672</v>
      </c>
      <c r="P153" s="64">
        <f t="shared" si="112"/>
        <v>200941.73927394892</v>
      </c>
      <c r="Q153" s="64">
        <f t="shared" si="113"/>
        <v>112693.49987317398</v>
      </c>
      <c r="R153" s="64">
        <f t="shared" si="114"/>
        <v>48548.008472502494</v>
      </c>
      <c r="S153" s="64">
        <f t="shared" si="115"/>
        <v>204397</v>
      </c>
      <c r="T153" s="64">
        <f t="shared" si="116"/>
        <v>18426.217821846672</v>
      </c>
      <c r="U153" s="64">
        <f t="shared" si="109"/>
        <v>18426.217821846672</v>
      </c>
      <c r="V153" s="167">
        <f t="shared" ref="V153:V154" si="123">U153</f>
        <v>18426.217821846672</v>
      </c>
      <c r="W153" s="64">
        <f t="shared" si="118"/>
        <v>18426.217821846672</v>
      </c>
      <c r="X153" s="178">
        <f>items!J139</f>
        <v>29</v>
      </c>
      <c r="Y153" s="102">
        <f t="shared" si="110"/>
        <v>534360</v>
      </c>
      <c r="Z153" s="199">
        <f t="shared" si="119"/>
        <v>18426.217821846672</v>
      </c>
      <c r="AA153" s="199">
        <f t="shared" si="120"/>
        <v>534360.31683355349</v>
      </c>
    </row>
    <row r="154" spans="1:27" ht="13.8">
      <c r="A154" s="160" t="str">
        <f>items!H140</f>
        <v>Nuevo</v>
      </c>
      <c r="B154" s="142" t="str">
        <f>items!E140</f>
        <v>SGA 139</v>
      </c>
      <c r="C154" s="105" t="str">
        <f>VLOOKUP(B154,items!$E$2:$G$156,3,FALSE)</f>
        <v>Señales peatonales de prevención y atención 3 (Arrendamiento)</v>
      </c>
      <c r="D154" s="64">
        <f>VLOOKUP(B154,INSUMOS!$A$16:$F$160,3,FALSE)</f>
        <v>41492</v>
      </c>
      <c r="E154" s="64">
        <f t="shared" si="102"/>
        <v>44123</v>
      </c>
      <c r="F154" s="64">
        <f>VLOOKUP(B154,INSUMOS!$A$16:$F$160,5,FALSE)</f>
        <v>31312</v>
      </c>
      <c r="G154" s="64">
        <f t="shared" si="103"/>
        <v>32781</v>
      </c>
      <c r="H154" s="167">
        <f>VLOOKUP(C154,'Catalogo Z21 AMP CCE'!$B$110:$AI$526,34,FALSE)</f>
        <v>5107.319615778043</v>
      </c>
      <c r="I154" s="64">
        <f t="shared" si="104"/>
        <v>38452</v>
      </c>
      <c r="J154" s="64">
        <f t="shared" si="105"/>
        <v>38031.514077143969</v>
      </c>
      <c r="K154" s="64">
        <f t="shared" si="106"/>
        <v>37615.626313325709</v>
      </c>
      <c r="L154" s="64">
        <f t="shared" si="107"/>
        <v>38452</v>
      </c>
      <c r="M154" s="64">
        <f t="shared" si="108"/>
        <v>32781</v>
      </c>
      <c r="N154" s="64">
        <f t="shared" si="121"/>
        <v>5107.319615778043</v>
      </c>
      <c r="O154" s="64">
        <f t="shared" si="122"/>
        <v>5107.319615778043</v>
      </c>
      <c r="P154" s="64">
        <f t="shared" si="112"/>
        <v>27337.106538592681</v>
      </c>
      <c r="Q154" s="64">
        <f t="shared" si="113"/>
        <v>19475.71553763872</v>
      </c>
      <c r="R154" s="64">
        <f t="shared" si="114"/>
        <v>12049.798842297012</v>
      </c>
      <c r="S154" s="64">
        <f t="shared" si="115"/>
        <v>32781</v>
      </c>
      <c r="T154" s="64">
        <f t="shared" si="116"/>
        <v>5107.319615778043</v>
      </c>
      <c r="U154" s="64">
        <f t="shared" si="109"/>
        <v>5107.319615778043</v>
      </c>
      <c r="V154" s="167">
        <f t="shared" si="123"/>
        <v>5107.319615778043</v>
      </c>
      <c r="W154" s="64">
        <f t="shared" si="118"/>
        <v>5107.319615778043</v>
      </c>
      <c r="X154" s="178">
        <f>items!J140</f>
        <v>84</v>
      </c>
      <c r="Y154" s="65">
        <f t="shared" si="110"/>
        <v>429015</v>
      </c>
      <c r="Z154" s="199">
        <f t="shared" si="119"/>
        <v>5107.319615778043</v>
      </c>
      <c r="AA154" s="199">
        <f t="shared" si="120"/>
        <v>429014.84772535559</v>
      </c>
    </row>
    <row r="155" spans="1:27" s="161" customFormat="1" ht="13.8" hidden="1">
      <c r="A155" s="160" t="str">
        <f>items!H141</f>
        <v>ítem eliminado</v>
      </c>
      <c r="B155" s="142" t="str">
        <f>items!E141</f>
        <v>SGA 140</v>
      </c>
      <c r="C155" s="105">
        <f>VLOOKUP(B155,items!$E$2:$G$156,3,FALSE)</f>
        <v>0</v>
      </c>
      <c r="D155" s="64"/>
      <c r="E155" s="101"/>
      <c r="F155" s="64"/>
      <c r="G155" s="101"/>
      <c r="H155" s="64"/>
      <c r="I155" s="64"/>
      <c r="J155" s="64"/>
      <c r="K155" s="64"/>
      <c r="L155" s="64"/>
      <c r="M155" s="64"/>
      <c r="N155" s="101"/>
      <c r="O155" s="101"/>
      <c r="P155" s="101"/>
      <c r="Q155" s="101"/>
      <c r="R155" s="101"/>
      <c r="S155" s="101"/>
      <c r="T155" s="101"/>
      <c r="U155" s="64"/>
      <c r="V155" s="101"/>
      <c r="W155" s="101"/>
      <c r="X155" s="178">
        <f>items!J141</f>
        <v>0</v>
      </c>
      <c r="Y155" s="102"/>
    </row>
    <row r="156" spans="1:27" ht="13.8">
      <c r="A156" s="160" t="str">
        <f>items!H142</f>
        <v>Antiguo</v>
      </c>
      <c r="B156" s="142" t="str">
        <f>items!E142</f>
        <v>SGA 141</v>
      </c>
      <c r="C156" s="105" t="str">
        <f>VLOOKUP(B156,items!$E$2:$G$156,3,FALSE)</f>
        <v>Recarga: Dispensador goteo por gravedad (Compra)</v>
      </c>
      <c r="D156" s="64">
        <f>VLOOKUP(B156,INSUMOS!$A$16:$F$160,3,FALSE)</f>
        <v>169567</v>
      </c>
      <c r="E156" s="64">
        <f t="shared" si="102"/>
        <v>180318</v>
      </c>
      <c r="F156" s="64">
        <f>VLOOKUP(B156,INSUMOS!$A$16:$F$160,5,FALSE)</f>
        <v>42604</v>
      </c>
      <c r="G156" s="64">
        <f t="shared" si="103"/>
        <v>44602</v>
      </c>
      <c r="H156" s="64">
        <f>VLOOKUP(C156,'Catalogo Z21 AMP CCE'!$B$110:$AI$526,34,FALSE)</f>
        <v>52948.730479850186</v>
      </c>
      <c r="I156" s="64">
        <f t="shared" si="104"/>
        <v>112460</v>
      </c>
      <c r="J156" s="64">
        <f t="shared" si="105"/>
        <v>89680.228790965964</v>
      </c>
      <c r="K156" s="64">
        <f t="shared" si="106"/>
        <v>71514.702436421838</v>
      </c>
      <c r="L156" s="64">
        <f t="shared" si="107"/>
        <v>112460</v>
      </c>
      <c r="M156" s="64">
        <f t="shared" si="108"/>
        <v>44602</v>
      </c>
      <c r="N156" s="64"/>
      <c r="O156" s="64">
        <f>K156</f>
        <v>71514.702436421838</v>
      </c>
      <c r="P156" s="64">
        <f>AVERAGE(E156,G156,H156)</f>
        <v>92622.910159950072</v>
      </c>
      <c r="Q156" s="64">
        <f>GEOMEAN(E156,G156,H156)</f>
        <v>75234.375833096608</v>
      </c>
      <c r="R156" s="64">
        <f>HARMEAN(E156,G156,H156)</f>
        <v>64030.773857338878</v>
      </c>
      <c r="S156" s="64">
        <f>MEDIAN(E156,G156,H156)</f>
        <v>52948.730479850186</v>
      </c>
      <c r="T156" s="64">
        <f>MIN(E156,G156,H156)</f>
        <v>44602</v>
      </c>
      <c r="U156" s="64">
        <f t="shared" si="109"/>
        <v>52948.730479850186</v>
      </c>
      <c r="V156" s="67">
        <f>Q156</f>
        <v>75234.375833096608</v>
      </c>
      <c r="W156" s="64">
        <f>V156</f>
        <v>75234.375833096608</v>
      </c>
      <c r="X156" s="178">
        <f>items!J142</f>
        <v>82</v>
      </c>
      <c r="Y156" s="65">
        <f t="shared" si="110"/>
        <v>6169219</v>
      </c>
      <c r="Z156" s="199">
        <f>U156</f>
        <v>52948.730479850186</v>
      </c>
      <c r="AA156" s="199">
        <f>Z156*X156</f>
        <v>4341795.8993477151</v>
      </c>
    </row>
    <row r="157" spans="1:27" ht="13.8" hidden="1">
      <c r="A157" s="160" t="str">
        <f>items!H143</f>
        <v>ítem eliminado</v>
      </c>
      <c r="B157" s="142" t="str">
        <f>items!E143</f>
        <v>SGA 142</v>
      </c>
      <c r="C157" s="105">
        <f>VLOOKUP(B157,items!$E$2:$G$156,3,FALSE)</f>
        <v>0</v>
      </c>
      <c r="D157" s="64"/>
      <c r="E157" s="64"/>
      <c r="F157" s="64"/>
      <c r="G157" s="64"/>
      <c r="H157" s="64"/>
      <c r="I157" s="64"/>
      <c r="J157" s="64"/>
      <c r="K157" s="64"/>
      <c r="L157" s="64"/>
      <c r="M157" s="64"/>
      <c r="N157" s="64"/>
      <c r="O157" s="64"/>
      <c r="P157" s="64"/>
      <c r="Q157" s="64"/>
      <c r="R157" s="64"/>
      <c r="S157" s="64"/>
      <c r="T157" s="64"/>
      <c r="U157" s="64"/>
      <c r="V157" s="64"/>
      <c r="W157" s="64"/>
      <c r="X157" s="178">
        <f>items!J143</f>
        <v>0</v>
      </c>
      <c r="Y157" s="65"/>
    </row>
    <row r="158" spans="1:27" ht="13.8">
      <c r="A158" s="160" t="str">
        <f>items!H144</f>
        <v>Antiguo</v>
      </c>
      <c r="B158" s="142" t="str">
        <f>items!E144</f>
        <v>SGA 143</v>
      </c>
      <c r="C158" s="105" t="str">
        <f>VLOOKUP(B158,items!$E$2:$G$156,3,FALSE)</f>
        <v>Greca para tintos 3 (Arrendamiento)</v>
      </c>
      <c r="D158" s="64">
        <f>VLOOKUP(B158,INSUMOS!$A$16:$F$160,3,FALSE)</f>
        <v>28082</v>
      </c>
      <c r="E158" s="64">
        <f t="shared" si="102"/>
        <v>29862</v>
      </c>
      <c r="F158" s="64">
        <f>VLOOKUP(B158,INSUMOS!$A$16:$F$160,5,FALSE)</f>
        <v>44230</v>
      </c>
      <c r="G158" s="64">
        <f t="shared" si="103"/>
        <v>46304</v>
      </c>
      <c r="H158" s="64">
        <f>VLOOKUP(C158,'Catalogo Z21 AMP CCE'!$B$110:$AI$526,34,FALSE)</f>
        <v>87525.985859560722</v>
      </c>
      <c r="I158" s="64">
        <f t="shared" si="104"/>
        <v>38083</v>
      </c>
      <c r="J158" s="64">
        <f t="shared" si="105"/>
        <v>37185.078297618253</v>
      </c>
      <c r="K158" s="64">
        <f t="shared" si="106"/>
        <v>36308.327810309063</v>
      </c>
      <c r="L158" s="64">
        <f t="shared" si="107"/>
        <v>38083</v>
      </c>
      <c r="M158" s="64">
        <f t="shared" si="108"/>
        <v>29862</v>
      </c>
      <c r="N158" s="64"/>
      <c r="O158" s="64">
        <f t="shared" ref="O158:O160" si="124">K158</f>
        <v>36308.327810309063</v>
      </c>
      <c r="P158" s="64">
        <f t="shared" ref="P158:P161" si="125">AVERAGE(E158,G158,H158)</f>
        <v>54563.995286520243</v>
      </c>
      <c r="Q158" s="64">
        <f t="shared" ref="Q158:Q161" si="126">GEOMEAN(E158,G158,H158)</f>
        <v>49464.254794835324</v>
      </c>
      <c r="R158" s="64">
        <f t="shared" ref="R158:R161" si="127">HARMEAN(E158,G158,H158)</f>
        <v>45106.704431977327</v>
      </c>
      <c r="S158" s="64">
        <f t="shared" ref="S158:S161" si="128">MEDIAN(E158,G158,H158)</f>
        <v>46304</v>
      </c>
      <c r="T158" s="64">
        <f t="shared" ref="T158:T161" si="129">MIN(E158,G158,H158)</f>
        <v>29862</v>
      </c>
      <c r="U158" s="64">
        <f t="shared" si="109"/>
        <v>87525.985859560722</v>
      </c>
      <c r="V158" s="67">
        <f t="shared" ref="V158:V160" si="130">Q158</f>
        <v>49464.254794835324</v>
      </c>
      <c r="W158" s="64">
        <f t="shared" ref="W158:W161" si="131">V158</f>
        <v>49464.254794835324</v>
      </c>
      <c r="X158" s="178">
        <f>items!J144</f>
        <v>61</v>
      </c>
      <c r="Y158" s="65">
        <f t="shared" si="110"/>
        <v>3017320</v>
      </c>
      <c r="Z158" s="199">
        <f t="shared" ref="Z158:Z161" si="132">U158</f>
        <v>87525.985859560722</v>
      </c>
      <c r="AA158" s="199">
        <f t="shared" ref="AA158:AA161" si="133">Z158*X158</f>
        <v>5339085.1374332039</v>
      </c>
    </row>
    <row r="159" spans="1:27" ht="13.8">
      <c r="A159" s="160" t="str">
        <f>items!H145</f>
        <v>Antiguo</v>
      </c>
      <c r="B159" s="142" t="str">
        <f>items!E145</f>
        <v>SGA 144</v>
      </c>
      <c r="C159" s="105" t="str">
        <f>VLOOKUP(B159,items!$E$2:$G$156,3,FALSE)</f>
        <v>Horno microondas de tipo industrial (Arrendamiento)</v>
      </c>
      <c r="D159" s="64">
        <f>VLOOKUP(B159,INSUMOS!$A$16:$F$160,3,FALSE)</f>
        <v>20262</v>
      </c>
      <c r="E159" s="64">
        <f t="shared" si="102"/>
        <v>21547</v>
      </c>
      <c r="F159" s="64">
        <f>VLOOKUP(B159,INSUMOS!$A$16:$F$160,5,FALSE)</f>
        <v>41628</v>
      </c>
      <c r="G159" s="64">
        <f t="shared" si="103"/>
        <v>43580</v>
      </c>
      <c r="H159" s="64">
        <f>VLOOKUP(C159,'Catalogo Z21 AMP CCE'!$B$110:$AI$526,34,FALSE)</f>
        <v>238340.68607352086</v>
      </c>
      <c r="I159" s="64">
        <f t="shared" si="104"/>
        <v>32563.5</v>
      </c>
      <c r="J159" s="64">
        <f t="shared" si="105"/>
        <v>30643.404836930247</v>
      </c>
      <c r="K159" s="64">
        <f t="shared" si="106"/>
        <v>28836.527400310166</v>
      </c>
      <c r="L159" s="64">
        <f t="shared" si="107"/>
        <v>32563.5</v>
      </c>
      <c r="M159" s="64">
        <f t="shared" si="108"/>
        <v>21547</v>
      </c>
      <c r="N159" s="64"/>
      <c r="O159" s="64">
        <f t="shared" si="124"/>
        <v>28836.527400310166</v>
      </c>
      <c r="P159" s="64">
        <f t="shared" si="125"/>
        <v>101155.89535784029</v>
      </c>
      <c r="Q159" s="64">
        <f t="shared" si="126"/>
        <v>60714.264865801262</v>
      </c>
      <c r="R159" s="64">
        <f t="shared" si="127"/>
        <v>40787.384961374773</v>
      </c>
      <c r="S159" s="64">
        <f t="shared" si="128"/>
        <v>43580</v>
      </c>
      <c r="T159" s="64">
        <f t="shared" si="129"/>
        <v>21547</v>
      </c>
      <c r="U159" s="64">
        <f t="shared" si="109"/>
        <v>238340.68607352086</v>
      </c>
      <c r="V159" s="67">
        <f t="shared" si="130"/>
        <v>60714.264865801262</v>
      </c>
      <c r="W159" s="64">
        <f t="shared" si="131"/>
        <v>60714.264865801262</v>
      </c>
      <c r="X159" s="178">
        <f>items!J145</f>
        <v>75</v>
      </c>
      <c r="Y159" s="65">
        <f t="shared" ref="Y159:Y168" si="134">ROUND(W159*X159,0)</f>
        <v>4553570</v>
      </c>
      <c r="Z159" s="199">
        <f t="shared" si="132"/>
        <v>238340.68607352086</v>
      </c>
      <c r="AA159" s="199">
        <f t="shared" si="133"/>
        <v>17875551.455514066</v>
      </c>
    </row>
    <row r="160" spans="1:27" s="161" customFormat="1" ht="13.8">
      <c r="A160" s="160" t="str">
        <f>items!H146</f>
        <v>Antiguo</v>
      </c>
      <c r="B160" s="142" t="str">
        <f>items!E146</f>
        <v>SGA 145</v>
      </c>
      <c r="C160" s="105" t="str">
        <f>VLOOKUP(B160,items!$E$2:$G$156,3,FALSE)</f>
        <v>Estufa 1 (Arrendamiento)</v>
      </c>
      <c r="D160" s="64">
        <f>VLOOKUP(B160,INSUMOS!$A$16:$F$160,3,FALSE)</f>
        <v>7584</v>
      </c>
      <c r="E160" s="64">
        <f t="shared" si="102"/>
        <v>8065</v>
      </c>
      <c r="F160" s="64">
        <f>VLOOKUP(B160,INSUMOS!$A$16:$F$160,5,FALSE)</f>
        <v>16911</v>
      </c>
      <c r="G160" s="64">
        <f t="shared" si="103"/>
        <v>17704</v>
      </c>
      <c r="H160" s="64">
        <f>VLOOKUP(C160,'Catalogo Z21 AMP CCE'!$B$110:$AI$526,34,FALSE)</f>
        <v>23327.260185703155</v>
      </c>
      <c r="I160" s="64">
        <f t="shared" si="104"/>
        <v>12884.5</v>
      </c>
      <c r="J160" s="64">
        <f t="shared" si="105"/>
        <v>11949.174030032369</v>
      </c>
      <c r="K160" s="64">
        <f t="shared" si="106"/>
        <v>11081.746284295083</v>
      </c>
      <c r="L160" s="64">
        <f t="shared" si="107"/>
        <v>12884.5</v>
      </c>
      <c r="M160" s="64">
        <f t="shared" si="108"/>
        <v>8065</v>
      </c>
      <c r="N160" s="64"/>
      <c r="O160" s="64">
        <f t="shared" si="124"/>
        <v>11081.746284295083</v>
      </c>
      <c r="P160" s="64">
        <f t="shared" si="125"/>
        <v>16365.420061901052</v>
      </c>
      <c r="Q160" s="64">
        <f t="shared" si="126"/>
        <v>14934.126831182084</v>
      </c>
      <c r="R160" s="64">
        <f t="shared" si="127"/>
        <v>13432.117827807628</v>
      </c>
      <c r="S160" s="64">
        <f t="shared" si="128"/>
        <v>17704</v>
      </c>
      <c r="T160" s="64">
        <f t="shared" si="129"/>
        <v>8065</v>
      </c>
      <c r="U160" s="64">
        <f t="shared" si="109"/>
        <v>23327.260185703155</v>
      </c>
      <c r="V160" s="67">
        <f t="shared" si="130"/>
        <v>14934.126831182084</v>
      </c>
      <c r="W160" s="64">
        <f t="shared" si="131"/>
        <v>14934.126831182084</v>
      </c>
      <c r="X160" s="178">
        <f>items!J146</f>
        <v>20</v>
      </c>
      <c r="Y160" s="65">
        <f t="shared" si="134"/>
        <v>298683</v>
      </c>
      <c r="Z160" s="199">
        <f t="shared" si="132"/>
        <v>23327.260185703155</v>
      </c>
      <c r="AA160" s="199">
        <f t="shared" si="133"/>
        <v>466545.2037140631</v>
      </c>
    </row>
    <row r="161" spans="1:27" ht="13.8">
      <c r="A161" s="160" t="str">
        <f>items!H147</f>
        <v>Nuevo</v>
      </c>
      <c r="B161" s="142" t="str">
        <f>items!E147</f>
        <v>SGA 146</v>
      </c>
      <c r="C161" s="105" t="str">
        <f>VLOOKUP(B161,items!$E$2:$G$156,3,FALSE)</f>
        <v>Extensión eléctrica 2 (Arrendamiento)</v>
      </c>
      <c r="D161" s="64">
        <f>VLOOKUP(B161,INSUMOS!$A$16:$F$160,3,FALSE)</f>
        <v>374314</v>
      </c>
      <c r="E161" s="64">
        <f t="shared" si="102"/>
        <v>398046</v>
      </c>
      <c r="F161" s="64">
        <f>VLOOKUP(B161,INSUMOS!$A$16:$F$160,5,FALSE)</f>
        <v>280990</v>
      </c>
      <c r="G161" s="64">
        <f t="shared" si="103"/>
        <v>294168</v>
      </c>
      <c r="H161" s="167">
        <f>VLOOKUP(C161,'Catalogo Z21 AMP CCE'!$B$110:$AI$526,34,FALSE)</f>
        <v>44917.726566543613</v>
      </c>
      <c r="I161" s="64">
        <f t="shared" si="104"/>
        <v>346107</v>
      </c>
      <c r="J161" s="64">
        <f t="shared" si="105"/>
        <v>342187.66156598926</v>
      </c>
      <c r="K161" s="64">
        <f t="shared" si="106"/>
        <v>338312.70597820909</v>
      </c>
      <c r="L161" s="64">
        <f t="shared" si="107"/>
        <v>346107</v>
      </c>
      <c r="M161" s="64">
        <f t="shared" si="108"/>
        <v>294168</v>
      </c>
      <c r="N161" s="64">
        <f>H161</f>
        <v>44917.726566543613</v>
      </c>
      <c r="O161" s="64">
        <f>N161</f>
        <v>44917.726566543613</v>
      </c>
      <c r="P161" s="64">
        <f t="shared" si="125"/>
        <v>245710.5755221812</v>
      </c>
      <c r="Q161" s="64">
        <f t="shared" si="126"/>
        <v>173906.36850809996</v>
      </c>
      <c r="R161" s="64">
        <f t="shared" si="127"/>
        <v>106478.82489551773</v>
      </c>
      <c r="S161" s="64">
        <f t="shared" si="128"/>
        <v>294168</v>
      </c>
      <c r="T161" s="64">
        <f t="shared" si="129"/>
        <v>44917.726566543613</v>
      </c>
      <c r="U161" s="64">
        <f t="shared" si="109"/>
        <v>44917.726566543613</v>
      </c>
      <c r="V161" s="167">
        <f>U161</f>
        <v>44917.726566543613</v>
      </c>
      <c r="W161" s="64">
        <f t="shared" si="131"/>
        <v>44917.726566543613</v>
      </c>
      <c r="X161" s="178">
        <f>items!J147</f>
        <v>23</v>
      </c>
      <c r="Y161" s="65">
        <f t="shared" si="134"/>
        <v>1033108</v>
      </c>
      <c r="Z161" s="199">
        <f t="shared" si="132"/>
        <v>44917.726566543613</v>
      </c>
      <c r="AA161" s="199">
        <f t="shared" si="133"/>
        <v>1033107.7110305032</v>
      </c>
    </row>
    <row r="162" spans="1:27" ht="13.8" hidden="1">
      <c r="A162" s="160" t="str">
        <f>items!H148</f>
        <v>ítem eliminado</v>
      </c>
      <c r="B162" s="142" t="str">
        <f>items!E148</f>
        <v>SGA 147</v>
      </c>
      <c r="C162" s="105">
        <f>VLOOKUP(B162,items!$E$2:$G$156,3,FALSE)</f>
        <v>0</v>
      </c>
      <c r="D162" s="64"/>
      <c r="E162" s="64"/>
      <c r="F162" s="64"/>
      <c r="G162" s="64"/>
      <c r="H162" s="64"/>
      <c r="I162" s="64"/>
      <c r="J162" s="64"/>
      <c r="K162" s="64"/>
      <c r="L162" s="64"/>
      <c r="M162" s="64"/>
      <c r="N162" s="64"/>
      <c r="O162" s="64"/>
      <c r="P162" s="64"/>
      <c r="Q162" s="64"/>
      <c r="R162" s="64"/>
      <c r="S162" s="64"/>
      <c r="T162" s="64"/>
      <c r="U162" s="64"/>
      <c r="V162" s="64"/>
      <c r="W162" s="64"/>
      <c r="X162" s="178">
        <f>items!J148</f>
        <v>0</v>
      </c>
      <c r="Y162" s="65"/>
    </row>
    <row r="163" spans="1:27" ht="13.8">
      <c r="A163" s="160" t="str">
        <f>items!H149</f>
        <v>Antiguo</v>
      </c>
      <c r="B163" s="142" t="str">
        <f>items!E149</f>
        <v>SGA 148</v>
      </c>
      <c r="C163" s="105" t="str">
        <f>VLOOKUP(B163,items!$E$2:$G$156,3,FALSE)</f>
        <v>Aspiradora 2 (Arrendamiento)</v>
      </c>
      <c r="D163" s="64">
        <f>VLOOKUP(B163,INSUMOS!$A$16:$F$160,3,FALSE)</f>
        <v>68767</v>
      </c>
      <c r="E163" s="64">
        <f t="shared" si="102"/>
        <v>73127</v>
      </c>
      <c r="F163" s="64">
        <f>VLOOKUP(B163,INSUMOS!$A$16:$F$160,5,FALSE)</f>
        <v>89761</v>
      </c>
      <c r="G163" s="64">
        <f t="shared" si="103"/>
        <v>93971</v>
      </c>
      <c r="H163" s="64">
        <f>VLOOKUP(C163,'Catalogo Z21 AMP CCE'!$B$110:$AI$526,34,FALSE)</f>
        <v>187070.90072029334</v>
      </c>
      <c r="I163" s="64">
        <f t="shared" si="104"/>
        <v>83549</v>
      </c>
      <c r="J163" s="64">
        <f t="shared" si="105"/>
        <v>82896.42523655649</v>
      </c>
      <c r="K163" s="64">
        <f t="shared" si="106"/>
        <v>82248.947527798053</v>
      </c>
      <c r="L163" s="64">
        <f t="shared" si="107"/>
        <v>83549</v>
      </c>
      <c r="M163" s="64">
        <f t="shared" si="108"/>
        <v>73127</v>
      </c>
      <c r="N163" s="64"/>
      <c r="O163" s="64">
        <f t="shared" ref="O163:O165" si="135">K163</f>
        <v>82248.947527798053</v>
      </c>
      <c r="P163" s="64">
        <f t="shared" ref="P163:P165" si="136">AVERAGE(E163,G163,H163)</f>
        <v>118056.30024009779</v>
      </c>
      <c r="Q163" s="64">
        <f t="shared" ref="Q163:Q165" si="137">GEOMEAN(E163,G163,H163)</f>
        <v>108732.47681938994</v>
      </c>
      <c r="R163" s="64">
        <f t="shared" ref="R163:R165" si="138">HARMEAN(E163,G163,H163)</f>
        <v>101139.54806555803</v>
      </c>
      <c r="S163" s="64">
        <f t="shared" ref="S163:S165" si="139">MEDIAN(E163,G163,H163)</f>
        <v>93971</v>
      </c>
      <c r="T163" s="64">
        <f t="shared" ref="T163:T165" si="140">MIN(E163,G163,H163)</f>
        <v>73127</v>
      </c>
      <c r="U163" s="64">
        <f t="shared" si="109"/>
        <v>187070.90072029334</v>
      </c>
      <c r="V163" s="67">
        <f t="shared" ref="V163:V165" si="141">Q163</f>
        <v>108732.47681938994</v>
      </c>
      <c r="W163" s="64">
        <f t="shared" ref="W163:W165" si="142">V163</f>
        <v>108732.47681938994</v>
      </c>
      <c r="X163" s="178">
        <f>items!J149</f>
        <v>19</v>
      </c>
      <c r="Y163" s="65">
        <f t="shared" si="134"/>
        <v>2065917</v>
      </c>
      <c r="Z163" s="199">
        <f t="shared" ref="Z163:Z165" si="143">U163</f>
        <v>187070.90072029334</v>
      </c>
      <c r="AA163" s="199">
        <f t="shared" ref="AA163:AA165" si="144">Z163*X163</f>
        <v>3554347.1136855735</v>
      </c>
    </row>
    <row r="164" spans="1:27" s="161" customFormat="1" ht="13.8">
      <c r="A164" s="160" t="str">
        <f>items!H150</f>
        <v>Antiguo</v>
      </c>
      <c r="B164" s="142" t="str">
        <f>items!E150</f>
        <v>SGA 149</v>
      </c>
      <c r="C164" s="105" t="str">
        <f>VLOOKUP(B164,items!$E$2:$G$156,3,FALSE)</f>
        <v>Lavabrilladora de pisos 1 (Arrendamiento)</v>
      </c>
      <c r="D164" s="64">
        <f>VLOOKUP(B164,INSUMOS!$A$16:$F$160,3,FALSE)</f>
        <v>153183</v>
      </c>
      <c r="E164" s="64">
        <f t="shared" si="102"/>
        <v>162895</v>
      </c>
      <c r="F164" s="64">
        <f>VLOOKUP(B164,INSUMOS!$A$16:$F$160,5,FALSE)</f>
        <v>104070</v>
      </c>
      <c r="G164" s="64">
        <f t="shared" si="103"/>
        <v>108951</v>
      </c>
      <c r="H164" s="64">
        <f>VLOOKUP(C164,'Catalogo Z21 AMP CCE'!$B$110:$AI$526,34,FALSE)</f>
        <v>232046.45694774992</v>
      </c>
      <c r="I164" s="64">
        <f t="shared" si="104"/>
        <v>135923</v>
      </c>
      <c r="J164" s="64">
        <f t="shared" si="105"/>
        <v>133220.01780888636</v>
      </c>
      <c r="K164" s="64">
        <f t="shared" si="106"/>
        <v>130570.78746790464</v>
      </c>
      <c r="L164" s="64">
        <f t="shared" si="107"/>
        <v>135923</v>
      </c>
      <c r="M164" s="64">
        <f t="shared" si="108"/>
        <v>108951</v>
      </c>
      <c r="N164" s="64"/>
      <c r="O164" s="64">
        <f t="shared" si="135"/>
        <v>130570.78746790464</v>
      </c>
      <c r="P164" s="64">
        <f t="shared" si="136"/>
        <v>167964.15231591664</v>
      </c>
      <c r="Q164" s="64">
        <f t="shared" si="137"/>
        <v>160289.33931277858</v>
      </c>
      <c r="R164" s="64">
        <f t="shared" si="138"/>
        <v>152851.8818788096</v>
      </c>
      <c r="S164" s="64">
        <f t="shared" si="139"/>
        <v>162895</v>
      </c>
      <c r="T164" s="64">
        <f t="shared" si="140"/>
        <v>108951</v>
      </c>
      <c r="U164" s="64">
        <f t="shared" si="109"/>
        <v>232046.45694774992</v>
      </c>
      <c r="V164" s="67">
        <f t="shared" si="141"/>
        <v>160289.33931277858</v>
      </c>
      <c r="W164" s="64">
        <f t="shared" si="142"/>
        <v>160289.33931277858</v>
      </c>
      <c r="X164" s="178">
        <f>items!J150</f>
        <v>20</v>
      </c>
      <c r="Y164" s="65">
        <f t="shared" si="134"/>
        <v>3205787</v>
      </c>
      <c r="Z164" s="199">
        <f t="shared" si="143"/>
        <v>232046.45694774992</v>
      </c>
      <c r="AA164" s="199">
        <f t="shared" si="144"/>
        <v>4640929.138954998</v>
      </c>
    </row>
    <row r="165" spans="1:27" ht="13.8">
      <c r="A165" s="160" t="str">
        <f>items!H151</f>
        <v>Antiguo</v>
      </c>
      <c r="B165" s="142" t="str">
        <f>items!E151</f>
        <v>SGA 150</v>
      </c>
      <c r="C165" s="105" t="str">
        <f>VLOOKUP(B165,items!$E$2:$G$156,3,FALSE)</f>
        <v>Brilladora de alta revolución (Arrendamiento)</v>
      </c>
      <c r="D165" s="64">
        <f>VLOOKUP(B165,INSUMOS!$A$16:$F$160,3,FALSE)</f>
        <v>199840</v>
      </c>
      <c r="E165" s="64">
        <f t="shared" si="102"/>
        <v>212510</v>
      </c>
      <c r="F165" s="64">
        <f>VLOOKUP(B165,INSUMOS!$A$16:$F$160,5,FALSE)</f>
        <v>110575</v>
      </c>
      <c r="G165" s="64">
        <f t="shared" si="103"/>
        <v>115761</v>
      </c>
      <c r="H165" s="64">
        <f>VLOOKUP(C165,'Catalogo Z21 AMP CCE'!$B$110:$AI$526,34,FALSE)</f>
        <v>335275.23904657329</v>
      </c>
      <c r="I165" s="64">
        <f t="shared" si="104"/>
        <v>164135.5</v>
      </c>
      <c r="J165" s="64">
        <f t="shared" si="105"/>
        <v>156845.05127672979</v>
      </c>
      <c r="K165" s="64">
        <f t="shared" si="106"/>
        <v>149878.42428968748</v>
      </c>
      <c r="L165" s="64">
        <f t="shared" si="107"/>
        <v>164135.5</v>
      </c>
      <c r="M165" s="64">
        <f t="shared" si="108"/>
        <v>115761</v>
      </c>
      <c r="N165" s="64"/>
      <c r="O165" s="64">
        <f t="shared" si="135"/>
        <v>149878.42428968748</v>
      </c>
      <c r="P165" s="64">
        <f t="shared" si="136"/>
        <v>221182.07968219111</v>
      </c>
      <c r="Q165" s="64">
        <f t="shared" si="137"/>
        <v>202044.81384305807</v>
      </c>
      <c r="R165" s="64">
        <f t="shared" si="138"/>
        <v>183747.27311179173</v>
      </c>
      <c r="S165" s="64">
        <f t="shared" si="139"/>
        <v>212510</v>
      </c>
      <c r="T165" s="64">
        <f t="shared" si="140"/>
        <v>115761</v>
      </c>
      <c r="U165" s="64">
        <f t="shared" si="109"/>
        <v>335275.23904657329</v>
      </c>
      <c r="V165" s="67">
        <f t="shared" si="141"/>
        <v>202044.81384305807</v>
      </c>
      <c r="W165" s="64">
        <f t="shared" si="142"/>
        <v>202044.81384305807</v>
      </c>
      <c r="X165" s="178">
        <f>items!J151</f>
        <v>3</v>
      </c>
      <c r="Y165" s="65">
        <f t="shared" si="134"/>
        <v>606134</v>
      </c>
      <c r="Z165" s="199">
        <f t="shared" si="143"/>
        <v>335275.23904657329</v>
      </c>
      <c r="AA165" s="199">
        <f t="shared" si="144"/>
        <v>1005825.7171397199</v>
      </c>
    </row>
    <row r="166" spans="1:27" ht="13.8" hidden="1">
      <c r="A166" s="160" t="str">
        <f>items!H152</f>
        <v>ítem eliminado</v>
      </c>
      <c r="B166" s="142" t="str">
        <f>items!E152</f>
        <v>SGA 151</v>
      </c>
      <c r="C166" s="105">
        <f>VLOOKUP(B166,items!$E$2:$G$156,3,FALSE)</f>
        <v>0</v>
      </c>
      <c r="D166" s="64"/>
      <c r="E166" s="64"/>
      <c r="F166" s="64"/>
      <c r="G166" s="64"/>
      <c r="H166" s="64"/>
      <c r="I166" s="64"/>
      <c r="J166" s="64"/>
      <c r="K166" s="64"/>
      <c r="L166" s="64"/>
      <c r="M166" s="64"/>
      <c r="N166" s="64"/>
      <c r="O166" s="64"/>
      <c r="P166" s="64"/>
      <c r="Q166" s="64"/>
      <c r="R166" s="64"/>
      <c r="S166" s="64"/>
      <c r="T166" s="64"/>
      <c r="U166" s="64"/>
      <c r="V166" s="64"/>
      <c r="W166" s="64"/>
      <c r="X166" s="178">
        <f>items!J152</f>
        <v>0</v>
      </c>
      <c r="Y166" s="65"/>
    </row>
    <row r="167" spans="1:27" ht="13.8">
      <c r="A167" s="160" t="str">
        <f>items!H153</f>
        <v>Antiguo</v>
      </c>
      <c r="B167" s="142" t="str">
        <f>items!E153</f>
        <v>SGA 152</v>
      </c>
      <c r="C167" s="105" t="str">
        <f>VLOOKUP(B167,items!$E$2:$G$156,3,FALSE)</f>
        <v>Hidrolavadora Industrial (Arrendamiento)</v>
      </c>
      <c r="D167" s="64">
        <f>VLOOKUP(B167,INSUMOS!$A$16:$F$160,3,FALSE)</f>
        <v>168826</v>
      </c>
      <c r="E167" s="64">
        <f t="shared" si="102"/>
        <v>179530</v>
      </c>
      <c r="F167" s="64">
        <f>VLOOKUP(B167,INSUMOS!$A$16:$F$160,5,FALSE)</f>
        <v>97566</v>
      </c>
      <c r="G167" s="64">
        <f t="shared" si="103"/>
        <v>102142</v>
      </c>
      <c r="H167" s="64">
        <f>VLOOKUP(C167,'Catalogo Z21 AMP CCE'!$B$110:$AI$526,34,FALSE)</f>
        <v>177319.6678107059</v>
      </c>
      <c r="I167" s="64">
        <f t="shared" si="104"/>
        <v>140836</v>
      </c>
      <c r="J167" s="64">
        <f t="shared" si="105"/>
        <v>135416.22229260422</v>
      </c>
      <c r="K167" s="64">
        <f t="shared" si="106"/>
        <v>130205.01334885968</v>
      </c>
      <c r="L167" s="64">
        <f t="shared" si="107"/>
        <v>140836</v>
      </c>
      <c r="M167" s="64">
        <f t="shared" si="108"/>
        <v>102142</v>
      </c>
      <c r="N167" s="64"/>
      <c r="O167" s="64">
        <f t="shared" ref="O167:O170" si="145">K167</f>
        <v>130205.01334885968</v>
      </c>
      <c r="P167" s="64">
        <f t="shared" ref="P167:P170" si="146">AVERAGE(E167,G167,H167)</f>
        <v>152997.22260356863</v>
      </c>
      <c r="Q167" s="64">
        <f t="shared" ref="Q167:Q170" si="147">GEOMEAN(E167,G167,H167)</f>
        <v>148149.241538409</v>
      </c>
      <c r="R167" s="64">
        <f t="shared" ref="R167:R170" si="148">HARMEAN(E167,G167,H167)</f>
        <v>142857.65996866743</v>
      </c>
      <c r="S167" s="64">
        <f t="shared" ref="S167:S170" si="149">MEDIAN(E167,G167,H167)</f>
        <v>177319.6678107059</v>
      </c>
      <c r="T167" s="64">
        <f t="shared" ref="T167:T170" si="150">MIN(E167,G167,H167)</f>
        <v>102142</v>
      </c>
      <c r="U167" s="64">
        <f t="shared" si="109"/>
        <v>177319.6678107059</v>
      </c>
      <c r="V167" s="67">
        <f t="shared" ref="V167:V170" si="151">Q167</f>
        <v>148149.241538409</v>
      </c>
      <c r="W167" s="64">
        <f t="shared" ref="W167:W170" si="152">V167</f>
        <v>148149.241538409</v>
      </c>
      <c r="X167" s="178">
        <f>items!J153</f>
        <v>13</v>
      </c>
      <c r="Y167" s="65">
        <f t="shared" si="134"/>
        <v>1925940</v>
      </c>
      <c r="Z167" s="199">
        <f t="shared" ref="Z167:Z170" si="153">U167</f>
        <v>177319.6678107059</v>
      </c>
      <c r="AA167" s="199">
        <f t="shared" ref="AA167:AA170" si="154">Z167*X167</f>
        <v>2305155.6815391765</v>
      </c>
    </row>
    <row r="168" spans="1:27" ht="13.8">
      <c r="A168" s="160" t="str">
        <f>items!H154</f>
        <v>Antiguo</v>
      </c>
      <c r="B168" s="142" t="str">
        <f>items!E154</f>
        <v>SGA 153</v>
      </c>
      <c r="C168" s="105" t="str">
        <f>VLOOKUP(B168,items!$E$2:$G$156,3,FALSE)</f>
        <v>Sopladora de hojas (Arrendamiento)</v>
      </c>
      <c r="D168" s="64">
        <f>VLOOKUP(B168,INSUMOS!$A$16:$F$160,3,FALSE)</f>
        <v>58534</v>
      </c>
      <c r="E168" s="64">
        <f t="shared" si="102"/>
        <v>62245</v>
      </c>
      <c r="F168" s="64">
        <f>VLOOKUP(B168,INSUMOS!$A$16:$F$160,5,FALSE)</f>
        <v>78053</v>
      </c>
      <c r="G168" s="64">
        <f t="shared" si="103"/>
        <v>81714</v>
      </c>
      <c r="H168" s="64">
        <f>'Catalogo Z21 AMP CCE'!AI523</f>
        <v>254312.61818283878</v>
      </c>
      <c r="I168" s="64">
        <f t="shared" si="104"/>
        <v>71979.5</v>
      </c>
      <c r="J168" s="64">
        <f t="shared" si="105"/>
        <v>71318.215976004329</v>
      </c>
      <c r="K168" s="64">
        <f t="shared" si="106"/>
        <v>70663.007245118395</v>
      </c>
      <c r="L168" s="64">
        <f t="shared" si="107"/>
        <v>71979.5</v>
      </c>
      <c r="M168" s="64">
        <f t="shared" si="108"/>
        <v>62245</v>
      </c>
      <c r="N168" s="64"/>
      <c r="O168" s="64">
        <f t="shared" si="145"/>
        <v>70663.007245118395</v>
      </c>
      <c r="P168" s="64">
        <f t="shared" si="146"/>
        <v>132757.20606094625</v>
      </c>
      <c r="Q168" s="64">
        <f t="shared" si="147"/>
        <v>108957.28765332107</v>
      </c>
      <c r="R168" s="64">
        <f t="shared" si="148"/>
        <v>93065.039275608331</v>
      </c>
      <c r="S168" s="64">
        <f t="shared" si="149"/>
        <v>81714</v>
      </c>
      <c r="T168" s="64">
        <f t="shared" si="150"/>
        <v>62245</v>
      </c>
      <c r="U168" s="64">
        <f t="shared" si="109"/>
        <v>254312.61818283878</v>
      </c>
      <c r="V168" s="67">
        <f t="shared" si="151"/>
        <v>108957.28765332107</v>
      </c>
      <c r="W168" s="64">
        <f t="shared" si="152"/>
        <v>108957.28765332107</v>
      </c>
      <c r="X168" s="178">
        <f>items!J154</f>
        <v>1</v>
      </c>
      <c r="Y168" s="65">
        <f t="shared" si="134"/>
        <v>108957</v>
      </c>
      <c r="Z168" s="199">
        <f t="shared" si="153"/>
        <v>254312.61818283878</v>
      </c>
      <c r="AA168" s="199">
        <f t="shared" si="154"/>
        <v>254312.61818283878</v>
      </c>
    </row>
    <row r="169" spans="1:27" ht="13.8">
      <c r="A169" s="160" t="str">
        <f>items!H155</f>
        <v>Antiguo</v>
      </c>
      <c r="B169" s="142" t="str">
        <f>items!E155</f>
        <v>SGA 154</v>
      </c>
      <c r="C169" s="105" t="str">
        <f>VLOOKUP(B169,items!$E$2:$G$156,3,FALSE)</f>
        <v>Cortadora de cesped arrendamiento</v>
      </c>
      <c r="D169" s="64">
        <f>VLOOKUP(B169,INSUMOS!$A$16:$F$160,3,FALSE)</f>
        <v>87662</v>
      </c>
      <c r="E169" s="64">
        <f t="shared" si="102"/>
        <v>93220</v>
      </c>
      <c r="F169" s="64">
        <f>VLOOKUP(B169,INSUMOS!$A$16:$F$160,5,FALSE)</f>
        <v>123584</v>
      </c>
      <c r="G169" s="64">
        <f t="shared" si="103"/>
        <v>129380</v>
      </c>
      <c r="H169" s="64">
        <f>'Catalogo Z21 AMP CCE'!AI523</f>
        <v>254312.61818283878</v>
      </c>
      <c r="I169" s="64">
        <f t="shared" si="104"/>
        <v>111300</v>
      </c>
      <c r="J169" s="64">
        <f t="shared" si="105"/>
        <v>109821.69002524046</v>
      </c>
      <c r="K169" s="64">
        <f t="shared" si="106"/>
        <v>108363.01527403414</v>
      </c>
      <c r="L169" s="64">
        <f t="shared" si="107"/>
        <v>111300</v>
      </c>
      <c r="M169" s="64">
        <f t="shared" si="108"/>
        <v>93220</v>
      </c>
      <c r="N169" s="64"/>
      <c r="O169" s="64">
        <f t="shared" si="145"/>
        <v>108363.01527403414</v>
      </c>
      <c r="P169" s="64">
        <f t="shared" si="146"/>
        <v>158970.87272761294</v>
      </c>
      <c r="Q169" s="64">
        <f t="shared" si="147"/>
        <v>145294.12420175297</v>
      </c>
      <c r="R169" s="64">
        <f t="shared" si="148"/>
        <v>133996.46778664607</v>
      </c>
      <c r="S169" s="64">
        <f t="shared" si="149"/>
        <v>129380</v>
      </c>
      <c r="T169" s="64">
        <f t="shared" si="150"/>
        <v>93220</v>
      </c>
      <c r="U169" s="64">
        <f t="shared" si="109"/>
        <v>254312.61818283878</v>
      </c>
      <c r="V169" s="67">
        <f t="shared" si="151"/>
        <v>145294.12420175297</v>
      </c>
      <c r="W169" s="64">
        <f t="shared" si="152"/>
        <v>145294.12420175297</v>
      </c>
      <c r="X169" s="178">
        <f>items!J155</f>
        <v>1</v>
      </c>
      <c r="Y169" s="65">
        <f t="shared" ref="Y169" si="155">ROUND(W169*X169,0)</f>
        <v>145294</v>
      </c>
      <c r="Z169" s="199">
        <f t="shared" si="153"/>
        <v>254312.61818283878</v>
      </c>
      <c r="AA169" s="199">
        <f t="shared" si="154"/>
        <v>254312.61818283878</v>
      </c>
    </row>
    <row r="170" spans="1:27" ht="13.8">
      <c r="A170" s="160" t="str">
        <f>items!H156</f>
        <v>Antiguo</v>
      </c>
      <c r="B170" s="142" t="str">
        <f>items!E156</f>
        <v>SGA 155</v>
      </c>
      <c r="C170" s="105" t="str">
        <f>VLOOKUP(B170,items!$E$2:$G$156,3,FALSE)</f>
        <v>Guadañas (Arrendamiento)</v>
      </c>
      <c r="D170" s="64">
        <f>VLOOKUP(B170,INSUMOS!$A$16:$F$160,3,FALSE)</f>
        <v>82243</v>
      </c>
      <c r="E170" s="64">
        <f t="shared" si="102"/>
        <v>87457</v>
      </c>
      <c r="F170" s="64">
        <f>VLOOKUP(B170,INSUMOS!$A$16:$F$160,5,FALSE)</f>
        <v>106672</v>
      </c>
      <c r="G170" s="64">
        <f t="shared" si="103"/>
        <v>111675</v>
      </c>
      <c r="H170" s="64">
        <f>VLOOKUP(C170,'Catalogo Z21 AMP CCE'!$B$110:$AI$526,34,FALSE)</f>
        <v>175582.9130446038</v>
      </c>
      <c r="I170" s="64">
        <f t="shared" si="104"/>
        <v>99566</v>
      </c>
      <c r="J170" s="64">
        <f t="shared" si="105"/>
        <v>98826.921812833985</v>
      </c>
      <c r="K170" s="64">
        <f t="shared" si="106"/>
        <v>98093.329801337808</v>
      </c>
      <c r="L170" s="64">
        <f t="shared" si="107"/>
        <v>99566</v>
      </c>
      <c r="M170" s="64">
        <f t="shared" si="108"/>
        <v>87457</v>
      </c>
      <c r="N170" s="64"/>
      <c r="O170" s="64">
        <f t="shared" si="145"/>
        <v>98093.329801337808</v>
      </c>
      <c r="P170" s="64">
        <f t="shared" si="146"/>
        <v>124904.97101486793</v>
      </c>
      <c r="Q170" s="64">
        <f t="shared" si="147"/>
        <v>119695.43727818559</v>
      </c>
      <c r="R170" s="64">
        <f t="shared" si="148"/>
        <v>115012.76515526485</v>
      </c>
      <c r="S170" s="64">
        <f t="shared" si="149"/>
        <v>111675</v>
      </c>
      <c r="T170" s="64">
        <f t="shared" si="150"/>
        <v>87457</v>
      </c>
      <c r="U170" s="64">
        <f t="shared" si="109"/>
        <v>175582.9130446038</v>
      </c>
      <c r="V170" s="67">
        <f t="shared" si="151"/>
        <v>119695.43727818559</v>
      </c>
      <c r="W170" s="64">
        <f t="shared" si="152"/>
        <v>119695.43727818559</v>
      </c>
      <c r="X170" s="178">
        <f>items!J156</f>
        <v>1</v>
      </c>
      <c r="Y170" s="65">
        <f t="shared" ref="Y170" si="156">ROUND(W170*X170,0)</f>
        <v>119695</v>
      </c>
      <c r="Z170" s="199">
        <f t="shared" si="153"/>
        <v>175582.9130446038</v>
      </c>
      <c r="AA170" s="199">
        <f t="shared" si="154"/>
        <v>175582.9130446038</v>
      </c>
    </row>
    <row r="171" spans="1:27" ht="13.8" hidden="1">
      <c r="A171" s="160"/>
      <c r="C171" s="97"/>
      <c r="D171" s="98"/>
      <c r="E171" s="98"/>
      <c r="F171" s="98"/>
      <c r="G171" s="98"/>
      <c r="H171" s="98"/>
      <c r="I171" s="98"/>
      <c r="J171" s="98"/>
      <c r="K171" s="98"/>
      <c r="L171" s="98"/>
      <c r="M171" s="98"/>
      <c r="N171" s="98"/>
      <c r="O171" s="98"/>
      <c r="P171" s="98"/>
      <c r="Q171" s="98"/>
      <c r="R171" s="98"/>
      <c r="S171" s="98"/>
      <c r="T171" s="98"/>
      <c r="U171" s="98"/>
      <c r="V171" s="98"/>
      <c r="W171" s="98"/>
      <c r="X171" s="163" t="s">
        <v>175</v>
      </c>
      <c r="Y171" s="74">
        <f>SUM(Y16:Y170)</f>
        <v>569536506</v>
      </c>
    </row>
    <row r="172" spans="1:27" ht="13.8" hidden="1">
      <c r="A172" s="160"/>
      <c r="C172" s="97"/>
      <c r="D172" s="98"/>
      <c r="E172" s="98"/>
      <c r="F172" s="98"/>
      <c r="G172" s="98"/>
      <c r="H172" s="98"/>
      <c r="I172" s="98"/>
      <c r="J172" s="98"/>
      <c r="K172" s="98"/>
      <c r="L172" s="98"/>
      <c r="M172" s="98"/>
      <c r="N172" s="98"/>
      <c r="O172" s="98"/>
      <c r="P172" s="98"/>
      <c r="Q172" s="98"/>
      <c r="R172" s="98"/>
      <c r="S172" s="98"/>
      <c r="T172" s="98"/>
      <c r="U172" s="98"/>
      <c r="V172" s="98"/>
      <c r="W172" s="98"/>
      <c r="X172" s="164" t="s">
        <v>176</v>
      </c>
      <c r="Y172" s="76">
        <f>ROUND(Y171*10%,0)</f>
        <v>56953651</v>
      </c>
    </row>
    <row r="173" spans="1:27" hidden="1">
      <c r="C173" s="97"/>
      <c r="D173" s="98"/>
      <c r="E173" s="98"/>
      <c r="F173" s="98"/>
      <c r="G173" s="98"/>
      <c r="H173" s="98"/>
      <c r="I173" s="98"/>
      <c r="J173" s="98"/>
      <c r="K173" s="98"/>
      <c r="L173" s="98"/>
      <c r="M173" s="98"/>
      <c r="N173" s="98"/>
      <c r="O173" s="98"/>
      <c r="P173" s="98"/>
      <c r="Q173" s="98"/>
      <c r="R173" s="98"/>
      <c r="S173" s="98"/>
      <c r="T173" s="98"/>
      <c r="U173" s="98"/>
      <c r="V173" s="98"/>
      <c r="W173" s="98"/>
      <c r="X173" s="164" t="s">
        <v>177</v>
      </c>
      <c r="Y173" s="76">
        <f>ROUND(Y172*19%,0)</f>
        <v>10821194</v>
      </c>
    </row>
    <row r="174" spans="1:27" hidden="1">
      <c r="C174" s="97"/>
      <c r="D174" s="98"/>
      <c r="E174" s="98"/>
      <c r="F174" s="98"/>
      <c r="G174" s="98"/>
      <c r="H174" s="98"/>
      <c r="I174" s="98"/>
      <c r="J174" s="98"/>
      <c r="K174" s="98"/>
      <c r="L174" s="98"/>
      <c r="M174" s="98"/>
      <c r="N174" s="98"/>
      <c r="O174" s="98"/>
      <c r="P174" s="98"/>
      <c r="Q174" s="98"/>
      <c r="R174" s="98"/>
      <c r="S174" s="98"/>
      <c r="T174" s="98"/>
      <c r="U174" s="98"/>
      <c r="V174" s="98"/>
      <c r="W174" s="98"/>
      <c r="X174" s="164" t="s">
        <v>178</v>
      </c>
      <c r="Y174" s="76">
        <f>+Y171+Y172+Y173</f>
        <v>637311351</v>
      </c>
    </row>
    <row r="175" spans="1:27" hidden="1">
      <c r="C175" s="97"/>
      <c r="D175" s="98"/>
      <c r="E175" s="98"/>
      <c r="F175" s="98"/>
      <c r="G175" s="98"/>
      <c r="H175" s="98"/>
      <c r="I175" s="98"/>
      <c r="J175" s="98"/>
      <c r="K175" s="98"/>
      <c r="L175" s="98"/>
      <c r="M175" s="98"/>
      <c r="N175" s="98"/>
      <c r="O175" s="98"/>
      <c r="P175" s="98"/>
      <c r="Q175" s="98"/>
      <c r="R175" s="98"/>
      <c r="S175" s="98"/>
      <c r="T175" s="98"/>
      <c r="U175" s="98"/>
      <c r="V175" s="98"/>
      <c r="W175" s="98"/>
      <c r="X175" s="164" t="s">
        <v>829</v>
      </c>
      <c r="Y175" s="173">
        <v>22</v>
      </c>
    </row>
    <row r="176" spans="1:27" ht="13.8" hidden="1" thickBot="1">
      <c r="C176" s="97"/>
      <c r="D176" s="98"/>
      <c r="E176" s="98"/>
      <c r="F176" s="98"/>
      <c r="G176" s="98"/>
      <c r="H176" s="98"/>
      <c r="I176" s="98"/>
      <c r="J176" s="98"/>
      <c r="K176" s="98"/>
      <c r="L176" s="98"/>
      <c r="M176" s="98"/>
      <c r="N176" s="98"/>
      <c r="O176" s="98"/>
      <c r="P176" s="98"/>
      <c r="Q176" s="98"/>
      <c r="R176" s="98"/>
      <c r="S176" s="98"/>
      <c r="T176" s="98"/>
      <c r="U176" s="98"/>
      <c r="V176" s="98"/>
      <c r="W176" s="98"/>
      <c r="X176" s="165" t="s">
        <v>828</v>
      </c>
      <c r="Y176" s="78">
        <f>Y174*Y175</f>
        <v>14020849722</v>
      </c>
    </row>
    <row r="177" spans="3:27">
      <c r="C177" s="97"/>
      <c r="D177" s="98"/>
      <c r="E177" s="98"/>
      <c r="F177" s="98"/>
      <c r="G177" s="98"/>
      <c r="H177" s="98"/>
      <c r="I177" s="98"/>
      <c r="J177" s="98"/>
      <c r="K177" s="98"/>
      <c r="L177" s="98"/>
      <c r="M177" s="98"/>
      <c r="N177" s="98"/>
      <c r="O177" s="98"/>
      <c r="P177" s="98"/>
      <c r="Q177" s="98"/>
      <c r="R177" s="98"/>
      <c r="S177" s="98"/>
      <c r="T177" s="98"/>
      <c r="U177" s="98"/>
      <c r="V177" s="98"/>
      <c r="W177" s="98"/>
      <c r="X177" s="99"/>
      <c r="Y177" s="100"/>
      <c r="AA177" s="200">
        <f>SUBTOTAL(9,AA16:AA176)</f>
        <v>664726091.55888283</v>
      </c>
    </row>
    <row r="178" spans="3:27">
      <c r="C178" s="97"/>
      <c r="D178" s="98"/>
      <c r="E178" s="98"/>
      <c r="F178" s="98"/>
      <c r="G178" s="98"/>
      <c r="H178" s="98"/>
      <c r="I178" s="98"/>
      <c r="J178" s="98"/>
      <c r="K178" s="98"/>
      <c r="L178" s="98"/>
      <c r="M178" s="98"/>
      <c r="N178" s="98"/>
      <c r="O178" s="98"/>
      <c r="P178" s="98"/>
      <c r="Q178" s="98"/>
      <c r="R178" s="98"/>
      <c r="S178" s="98"/>
      <c r="T178" s="98"/>
      <c r="U178" s="98"/>
      <c r="V178" s="98"/>
      <c r="W178" s="98"/>
      <c r="X178" s="99"/>
      <c r="Y178" s="100"/>
      <c r="Z178" s="143" t="s">
        <v>176</v>
      </c>
      <c r="AA178" s="162">
        <f>AA177*0.1</f>
        <v>66472609.155888289</v>
      </c>
    </row>
    <row r="179" spans="3:27">
      <c r="C179" s="97"/>
      <c r="D179" s="98"/>
      <c r="E179" s="98"/>
      <c r="F179" s="98"/>
      <c r="G179" s="98"/>
      <c r="H179" s="98"/>
      <c r="I179" s="98"/>
      <c r="J179" s="98"/>
      <c r="K179" s="98"/>
      <c r="L179" s="98"/>
      <c r="M179" s="98"/>
      <c r="N179" s="98"/>
      <c r="O179" s="98"/>
      <c r="P179" s="98"/>
      <c r="Q179" s="98"/>
      <c r="R179" s="98"/>
      <c r="S179" s="98"/>
      <c r="T179" s="98"/>
      <c r="U179" s="98"/>
      <c r="V179" s="98"/>
      <c r="W179" s="98"/>
      <c r="X179" s="99"/>
      <c r="Y179" s="100"/>
      <c r="Z179" s="143" t="s">
        <v>845</v>
      </c>
      <c r="AA179" s="162">
        <f>AA178*0.19</f>
        <v>12629795.739618775</v>
      </c>
    </row>
    <row r="180" spans="3:27">
      <c r="C180" s="97"/>
      <c r="D180" s="98"/>
      <c r="E180" s="98"/>
      <c r="F180" s="98"/>
      <c r="G180" s="98"/>
      <c r="H180" s="98"/>
      <c r="I180" s="98"/>
      <c r="J180" s="98"/>
      <c r="K180" s="98"/>
      <c r="L180" s="98"/>
      <c r="M180" s="98"/>
      <c r="N180" s="98"/>
      <c r="O180" s="98"/>
      <c r="P180" s="98"/>
      <c r="Q180" s="98"/>
      <c r="R180" s="98"/>
      <c r="S180" s="98"/>
      <c r="T180" s="98"/>
      <c r="U180" s="98"/>
      <c r="V180" s="98"/>
      <c r="W180" s="98"/>
      <c r="X180" s="99"/>
      <c r="Y180" s="100"/>
      <c r="AA180" s="162">
        <f>AA179+AA178+AA177</f>
        <v>743828496.45438993</v>
      </c>
    </row>
    <row r="181" spans="3:27">
      <c r="C181" s="97"/>
      <c r="D181" s="98"/>
      <c r="E181" s="98"/>
      <c r="F181" s="98"/>
      <c r="G181" s="98"/>
      <c r="H181" s="98"/>
      <c r="I181" s="98"/>
      <c r="J181" s="98"/>
      <c r="K181" s="98"/>
      <c r="L181" s="98"/>
      <c r="M181" s="98"/>
      <c r="N181" s="98"/>
      <c r="O181" s="98"/>
      <c r="P181" s="98"/>
      <c r="Q181" s="98"/>
      <c r="R181" s="98"/>
      <c r="S181" s="98"/>
      <c r="T181" s="98"/>
      <c r="U181" s="98"/>
      <c r="V181" s="98"/>
      <c r="W181" s="98"/>
      <c r="X181" s="99"/>
      <c r="Y181" s="100"/>
      <c r="Z181" s="143">
        <v>22</v>
      </c>
      <c r="AA181" s="162">
        <f>AA180*Z181</f>
        <v>16364226921.996578</v>
      </c>
    </row>
    <row r="182" spans="3:27">
      <c r="C182" s="97"/>
      <c r="D182" s="98"/>
      <c r="E182" s="98"/>
      <c r="F182" s="98"/>
      <c r="G182" s="98"/>
      <c r="H182" s="98"/>
      <c r="I182" s="98"/>
      <c r="J182" s="98"/>
      <c r="K182" s="98"/>
      <c r="L182" s="98"/>
      <c r="M182" s="98"/>
      <c r="N182" s="98"/>
      <c r="O182" s="98"/>
      <c r="P182" s="98"/>
      <c r="Q182" s="98"/>
      <c r="R182" s="98"/>
      <c r="S182" s="98"/>
      <c r="T182" s="98"/>
      <c r="U182" s="98"/>
      <c r="V182" s="98"/>
      <c r="W182" s="98"/>
      <c r="X182" s="99"/>
      <c r="Y182" s="100"/>
      <c r="Z182" s="201">
        <v>0.15</v>
      </c>
      <c r="AA182" s="162">
        <f>AA181*Z182</f>
        <v>2454634038.2994866</v>
      </c>
    </row>
    <row r="183" spans="3:27">
      <c r="C183" s="97"/>
      <c r="D183" s="98"/>
      <c r="E183" s="98"/>
      <c r="F183" s="98"/>
      <c r="G183" s="98"/>
      <c r="H183" s="98"/>
      <c r="I183" s="98"/>
      <c r="J183" s="98"/>
      <c r="K183" s="98"/>
      <c r="L183" s="98"/>
      <c r="M183" s="98"/>
      <c r="N183" s="98"/>
      <c r="O183" s="98"/>
      <c r="P183" s="98"/>
      <c r="Q183" s="98"/>
      <c r="R183" s="98"/>
      <c r="S183" s="98"/>
      <c r="T183" s="98"/>
      <c r="U183" s="98"/>
      <c r="V183" s="98"/>
      <c r="W183" s="98"/>
      <c r="X183" s="99"/>
      <c r="Y183" s="100"/>
      <c r="Z183" s="143">
        <v>3</v>
      </c>
      <c r="AA183" s="162">
        <f>AA180*Z183</f>
        <v>2231485489.3631697</v>
      </c>
    </row>
    <row r="184" spans="3:27">
      <c r="C184" s="97"/>
      <c r="D184" s="98"/>
      <c r="E184" s="98"/>
      <c r="F184" s="98"/>
      <c r="G184" s="98"/>
      <c r="H184" s="98"/>
      <c r="I184" s="98"/>
      <c r="J184" s="98"/>
      <c r="K184" s="98"/>
      <c r="L184" s="98"/>
      <c r="M184" s="98"/>
      <c r="N184" s="98"/>
      <c r="O184" s="98"/>
      <c r="P184" s="98"/>
      <c r="Q184" s="98"/>
      <c r="R184" s="98"/>
      <c r="S184" s="98"/>
      <c r="T184" s="98"/>
      <c r="U184" s="98"/>
      <c r="V184" s="98"/>
      <c r="W184" s="98"/>
      <c r="X184" s="99"/>
      <c r="Y184" s="100"/>
    </row>
    <row r="185" spans="3:27">
      <c r="C185" s="97"/>
      <c r="D185" s="98"/>
      <c r="E185" s="98"/>
      <c r="F185" s="98"/>
      <c r="G185" s="98"/>
      <c r="H185" s="98"/>
      <c r="I185" s="98"/>
      <c r="J185" s="98"/>
      <c r="K185" s="98"/>
      <c r="L185" s="98"/>
      <c r="M185" s="98"/>
      <c r="N185" s="98"/>
      <c r="O185" s="98"/>
      <c r="P185" s="98"/>
      <c r="Q185" s="98"/>
      <c r="R185" s="98"/>
      <c r="S185" s="98"/>
      <c r="T185" s="98"/>
      <c r="U185" s="98"/>
      <c r="V185" s="98"/>
      <c r="W185" s="98"/>
      <c r="X185" s="99"/>
      <c r="Y185" s="100"/>
    </row>
    <row r="186" spans="3:27">
      <c r="C186" s="97"/>
      <c r="D186" s="98"/>
      <c r="E186" s="98"/>
      <c r="F186" s="98"/>
      <c r="G186" s="98"/>
      <c r="H186" s="98"/>
      <c r="I186" s="98"/>
      <c r="J186" s="98"/>
      <c r="K186" s="98"/>
      <c r="L186" s="98"/>
      <c r="M186" s="98"/>
      <c r="N186" s="98"/>
      <c r="O186" s="98"/>
      <c r="P186" s="98"/>
      <c r="Q186" s="98"/>
      <c r="R186" s="98"/>
      <c r="S186" s="98"/>
      <c r="T186" s="98"/>
      <c r="U186" s="98"/>
      <c r="V186" s="98"/>
      <c r="W186" s="98"/>
      <c r="X186" s="99"/>
      <c r="Y186" s="100"/>
    </row>
    <row r="187" spans="3:27">
      <c r="C187" s="97"/>
      <c r="D187" s="98"/>
      <c r="E187" s="98"/>
      <c r="F187" s="98"/>
      <c r="G187" s="98"/>
      <c r="H187" s="98"/>
      <c r="I187" s="98"/>
      <c r="J187" s="98"/>
      <c r="K187" s="98"/>
      <c r="L187" s="98"/>
      <c r="M187" s="98"/>
      <c r="N187" s="98"/>
      <c r="O187" s="98"/>
      <c r="P187" s="98"/>
      <c r="Q187" s="98"/>
      <c r="R187" s="98"/>
      <c r="S187" s="98"/>
      <c r="T187" s="98"/>
      <c r="U187" s="98"/>
      <c r="V187" s="98"/>
      <c r="W187" s="98"/>
      <c r="X187" s="99"/>
      <c r="Y187" s="100"/>
    </row>
    <row r="188" spans="3:27">
      <c r="C188" s="97"/>
      <c r="D188" s="98"/>
      <c r="E188" s="98"/>
      <c r="F188" s="98"/>
      <c r="G188" s="98"/>
      <c r="H188" s="98"/>
      <c r="I188" s="98"/>
      <c r="J188" s="98"/>
      <c r="K188" s="98"/>
      <c r="L188" s="98"/>
      <c r="M188" s="98"/>
      <c r="N188" s="98"/>
      <c r="O188" s="98"/>
      <c r="P188" s="98"/>
      <c r="Q188" s="98"/>
      <c r="R188" s="98"/>
      <c r="S188" s="98"/>
      <c r="T188" s="98"/>
      <c r="U188" s="98"/>
      <c r="V188" s="98"/>
      <c r="W188" s="98"/>
      <c r="X188" s="99"/>
      <c r="Y188" s="100"/>
    </row>
    <row r="189" spans="3:27">
      <c r="C189" s="97"/>
      <c r="D189" s="98"/>
      <c r="E189" s="98"/>
      <c r="F189" s="98"/>
      <c r="G189" s="98"/>
      <c r="H189" s="98"/>
      <c r="I189" s="98"/>
      <c r="J189" s="98"/>
      <c r="K189" s="98"/>
      <c r="L189" s="98"/>
      <c r="M189" s="98"/>
      <c r="N189" s="98"/>
      <c r="O189" s="98"/>
      <c r="P189" s="98"/>
      <c r="Q189" s="98"/>
      <c r="R189" s="98"/>
      <c r="S189" s="98"/>
      <c r="T189" s="98"/>
      <c r="U189" s="98"/>
      <c r="V189" s="98"/>
      <c r="W189" s="98"/>
      <c r="X189" s="99"/>
      <c r="Y189" s="100"/>
    </row>
    <row r="190" spans="3:27">
      <c r="C190" s="97"/>
      <c r="D190" s="98"/>
      <c r="E190" s="98"/>
      <c r="F190" s="98"/>
      <c r="G190" s="98"/>
      <c r="H190" s="98"/>
      <c r="I190" s="98"/>
      <c r="J190" s="98"/>
      <c r="K190" s="98"/>
      <c r="L190" s="98"/>
      <c r="M190" s="98"/>
      <c r="N190" s="98"/>
      <c r="O190" s="98"/>
      <c r="P190" s="98"/>
      <c r="Q190" s="98"/>
      <c r="R190" s="98"/>
      <c r="S190" s="98"/>
      <c r="T190" s="98"/>
      <c r="U190" s="98"/>
      <c r="V190" s="98"/>
      <c r="W190" s="98"/>
      <c r="X190" s="99"/>
      <c r="Y190" s="100"/>
    </row>
    <row r="191" spans="3:27">
      <c r="C191" s="97"/>
      <c r="D191" s="98"/>
      <c r="E191" s="98"/>
      <c r="F191" s="98"/>
      <c r="G191" s="98"/>
      <c r="H191" s="98"/>
      <c r="I191" s="98"/>
      <c r="J191" s="98"/>
      <c r="K191" s="98"/>
      <c r="L191" s="98"/>
      <c r="M191" s="98"/>
      <c r="N191" s="98"/>
      <c r="O191" s="98"/>
      <c r="P191" s="98"/>
      <c r="Q191" s="98"/>
      <c r="R191" s="98"/>
      <c r="S191" s="98"/>
      <c r="T191" s="98"/>
      <c r="U191" s="98"/>
      <c r="V191" s="98"/>
      <c r="W191" s="98"/>
      <c r="X191" s="99"/>
      <c r="Y191" s="100"/>
    </row>
    <row r="192" spans="3:27">
      <c r="C192" s="97"/>
      <c r="D192" s="98"/>
      <c r="E192" s="98"/>
      <c r="F192" s="98"/>
      <c r="G192" s="98"/>
      <c r="H192" s="98"/>
      <c r="I192" s="98"/>
      <c r="J192" s="98"/>
      <c r="K192" s="98"/>
      <c r="L192" s="98"/>
      <c r="M192" s="98"/>
      <c r="N192" s="98"/>
      <c r="O192" s="98"/>
      <c r="P192" s="98"/>
      <c r="Q192" s="98"/>
      <c r="R192" s="98"/>
      <c r="S192" s="98"/>
      <c r="T192" s="98"/>
      <c r="U192" s="98"/>
      <c r="V192" s="98"/>
      <c r="W192" s="98"/>
      <c r="X192" s="99"/>
      <c r="Y192" s="100"/>
    </row>
    <row r="193" spans="3:27">
      <c r="C193" s="97"/>
      <c r="D193" s="98"/>
      <c r="E193" s="98"/>
      <c r="F193" s="98"/>
      <c r="G193" s="98"/>
      <c r="H193" s="98"/>
      <c r="I193" s="98"/>
      <c r="J193" s="98"/>
      <c r="K193" s="98"/>
      <c r="L193" s="98"/>
      <c r="M193" s="98"/>
      <c r="N193" s="98"/>
      <c r="O193" s="98"/>
      <c r="P193" s="98"/>
      <c r="Q193" s="98"/>
      <c r="R193" s="98"/>
      <c r="S193" s="98"/>
      <c r="T193" s="98"/>
      <c r="U193" s="98"/>
      <c r="V193" s="98"/>
      <c r="W193" s="98"/>
      <c r="X193" s="99"/>
      <c r="Y193" s="100"/>
    </row>
    <row r="194" spans="3:27">
      <c r="C194" s="97"/>
      <c r="D194" s="98"/>
      <c r="E194" s="98"/>
      <c r="F194" s="98"/>
      <c r="G194" s="98"/>
      <c r="H194" s="98"/>
      <c r="I194" s="98"/>
      <c r="J194" s="98"/>
      <c r="K194" s="98"/>
      <c r="L194" s="98"/>
      <c r="M194" s="98"/>
      <c r="N194" s="98"/>
      <c r="O194" s="98"/>
      <c r="P194" s="98"/>
      <c r="Q194" s="98"/>
      <c r="R194" s="98"/>
      <c r="S194" s="98"/>
      <c r="T194" s="98"/>
      <c r="U194" s="98"/>
      <c r="V194" s="98"/>
      <c r="W194" s="98"/>
      <c r="X194" s="99"/>
      <c r="Y194" s="100"/>
    </row>
    <row r="195" spans="3:27">
      <c r="C195" s="97"/>
      <c r="D195" s="98"/>
      <c r="E195" s="98"/>
      <c r="F195" s="98"/>
      <c r="G195" s="98"/>
      <c r="H195" s="98"/>
      <c r="I195" s="98"/>
      <c r="J195" s="98"/>
      <c r="K195" s="98"/>
      <c r="L195" s="98"/>
      <c r="M195" s="98"/>
      <c r="N195" s="98"/>
      <c r="O195" s="98"/>
      <c r="P195" s="98"/>
      <c r="Q195" s="98"/>
      <c r="R195" s="98"/>
      <c r="S195" s="98"/>
      <c r="T195" s="98"/>
      <c r="U195" s="98"/>
      <c r="V195" s="98"/>
      <c r="W195" s="98"/>
      <c r="X195" s="99"/>
      <c r="Y195" s="100"/>
    </row>
    <row r="196" spans="3:27">
      <c r="C196" s="97"/>
      <c r="D196" s="98"/>
      <c r="E196" s="98"/>
      <c r="F196" s="98"/>
      <c r="G196" s="98"/>
      <c r="H196" s="98"/>
      <c r="I196" s="98"/>
      <c r="J196" s="98"/>
      <c r="K196" s="98"/>
      <c r="L196" s="98"/>
      <c r="M196" s="98"/>
      <c r="N196" s="98"/>
      <c r="O196" s="98"/>
      <c r="P196" s="98"/>
      <c r="Q196" s="98"/>
      <c r="R196" s="98"/>
      <c r="S196" s="98"/>
      <c r="T196" s="98"/>
      <c r="U196" s="98"/>
      <c r="V196" s="98"/>
      <c r="W196" s="98"/>
      <c r="X196" s="99"/>
      <c r="Y196" s="100"/>
    </row>
    <row r="197" spans="3:27">
      <c r="C197" s="97"/>
      <c r="D197" s="98"/>
      <c r="E197" s="98"/>
      <c r="F197" s="98"/>
      <c r="G197" s="98"/>
      <c r="H197" s="98"/>
      <c r="I197" s="98"/>
      <c r="J197" s="98"/>
      <c r="K197" s="98"/>
      <c r="L197" s="98"/>
      <c r="M197" s="98"/>
      <c r="N197" s="98"/>
      <c r="O197" s="98"/>
      <c r="P197" s="98"/>
      <c r="Q197" s="98"/>
      <c r="R197" s="98"/>
      <c r="S197" s="98"/>
      <c r="T197" s="98"/>
      <c r="U197" s="98"/>
      <c r="V197" s="98"/>
      <c r="W197" s="98"/>
      <c r="X197" s="99"/>
      <c r="Y197" s="100"/>
    </row>
    <row r="198" spans="3:27">
      <c r="D198" s="162"/>
      <c r="E198" s="162"/>
      <c r="F198" s="162"/>
      <c r="G198" s="162"/>
      <c r="H198" s="162"/>
      <c r="I198" s="162"/>
      <c r="J198" s="162"/>
      <c r="K198" s="162"/>
      <c r="L198" s="162"/>
      <c r="M198" s="162"/>
      <c r="N198" s="162"/>
      <c r="O198" s="162"/>
      <c r="P198" s="162"/>
      <c r="Q198" s="162"/>
      <c r="R198" s="162"/>
      <c r="S198" s="162"/>
      <c r="T198" s="162"/>
      <c r="U198" s="162"/>
      <c r="V198" s="162"/>
      <c r="W198" s="162"/>
      <c r="Z198" s="162"/>
      <c r="AA198" s="162"/>
    </row>
    <row r="199" spans="3:27">
      <c r="D199" s="162"/>
      <c r="E199" s="162"/>
      <c r="F199" s="162"/>
      <c r="G199" s="162"/>
      <c r="H199" s="162"/>
      <c r="I199" s="162"/>
      <c r="J199" s="162"/>
      <c r="K199" s="162"/>
      <c r="L199" s="162"/>
      <c r="M199" s="162"/>
      <c r="N199" s="162"/>
      <c r="O199" s="162"/>
      <c r="P199" s="162"/>
      <c r="Q199" s="162"/>
      <c r="R199" s="162"/>
      <c r="S199" s="162"/>
      <c r="T199" s="162"/>
      <c r="U199" s="162"/>
      <c r="V199" s="162"/>
      <c r="W199" s="162"/>
    </row>
    <row r="200" spans="3:27">
      <c r="D200" s="162"/>
      <c r="E200" s="162"/>
      <c r="F200" s="162"/>
      <c r="G200" s="162"/>
      <c r="H200" s="162"/>
      <c r="I200" s="162"/>
      <c r="J200" s="162"/>
      <c r="K200" s="162"/>
      <c r="L200" s="162"/>
      <c r="M200" s="162"/>
      <c r="N200" s="162"/>
      <c r="O200" s="162"/>
      <c r="P200" s="162"/>
      <c r="Q200" s="162"/>
      <c r="R200" s="162"/>
      <c r="S200" s="162"/>
      <c r="T200" s="162"/>
      <c r="U200" s="162"/>
      <c r="V200" s="162"/>
      <c r="W200" s="162"/>
    </row>
    <row r="201" spans="3:27">
      <c r="D201" s="162"/>
      <c r="E201" s="162"/>
      <c r="F201" s="162"/>
      <c r="G201" s="162"/>
      <c r="H201" s="162"/>
      <c r="I201" s="162"/>
      <c r="J201" s="162"/>
      <c r="K201" s="162"/>
      <c r="L201" s="162"/>
      <c r="M201" s="162"/>
      <c r="N201" s="162"/>
      <c r="O201" s="162"/>
      <c r="P201" s="162"/>
      <c r="Q201" s="162"/>
      <c r="R201" s="162"/>
      <c r="S201" s="162"/>
      <c r="T201" s="162"/>
      <c r="U201" s="162"/>
      <c r="V201" s="162"/>
      <c r="W201" s="162"/>
    </row>
    <row r="202" spans="3:27">
      <c r="D202" s="162"/>
      <c r="E202" s="162"/>
      <c r="F202" s="162"/>
      <c r="G202" s="162"/>
      <c r="H202" s="162"/>
      <c r="I202" s="162"/>
      <c r="J202" s="162"/>
      <c r="K202" s="162"/>
      <c r="L202" s="162"/>
      <c r="M202" s="162"/>
      <c r="N202" s="162"/>
      <c r="O202" s="162"/>
      <c r="P202" s="162"/>
      <c r="Q202" s="162"/>
      <c r="R202" s="162"/>
      <c r="S202" s="162"/>
      <c r="T202" s="162"/>
      <c r="U202" s="162"/>
      <c r="V202" s="162"/>
      <c r="W202" s="162"/>
    </row>
  </sheetData>
  <autoFilter ref="A15:Y176">
    <filterColumn colId="2">
      <filters blank="1">
        <filter val="Agua potable 4 (Compra)"/>
        <filter val="Ambientador 1 (Compra)"/>
        <filter val="Ambientador 2 (Compra)"/>
        <filter val="Aromática con panela 2 (Compra)"/>
        <filter val="Aromática de fruta 2 (Compra)"/>
        <filter val="Aspiradora 2 (Arrendamiento)"/>
        <filter val="Atomizadores (Compra)"/>
        <filter val="Azúcar 1 (Compra)"/>
        <filter val="Azúcar 3 (Compra)"/>
        <filter val="Balde (Arrendamiento)"/>
        <filter val="Balde (Compra)"/>
        <filter val="Bandeja 1 (Arrendamiento)"/>
        <filter val="Bandeja 2 (Arrendamiento)"/>
        <filter val="Bayetilla 1 (Compra)"/>
        <filter val="Bayetilla 2 (Compra)"/>
        <filter val="Blanqueador o hipoclorito 1 (Compra)"/>
        <filter val="Bolsas plásticas 1 (Compra)"/>
        <filter val="Bolsas plásticas 15 (Compra)"/>
        <filter val="Bolsas plásticas 16 (Compra)"/>
        <filter val="Bolsas plásticas 17 (Compra)"/>
        <filter val="Bolsas plásticas 21 (Compra)"/>
        <filter val="Bolsas plásticas 22 (Compra)"/>
        <filter val="Bolsas plásticas 23 (Compra)"/>
        <filter val="Boneth 1 (Compra)"/>
        <filter val="Boneth 2 (Compra)"/>
        <filter val="Brillador 1 (Compra)"/>
        <filter val="Brillador 2 (Compra)"/>
        <filter val="Brilladora de alta revolución (Arrendamiento)"/>
        <filter val="Brillametal en crema (Compra)"/>
        <filter val="Café 1 (Compra)"/>
        <filter val="Carro de bebidas (Arrendamiento)"/>
        <filter val="Carro exprimidor de trapero 2 (Arrendamiento)"/>
        <filter val="Cepillo para paredes y techos (Compra)"/>
        <filter val="Cepillo para sanitario (churrusco) (Compra)"/>
        <filter val="Cepillos 2 (Compra)"/>
        <filter val="Cepillos 3 (Compra)"/>
        <filter val="Cera polimérica (Compra)"/>
        <filter val="Champú para alfombras y tapizados 1 (Compra)"/>
        <filter val="Churrusco para tubos de greca (Compra)"/>
        <filter val="Combustible  (Compra)"/>
        <filter val="Coordinador de tiempo completo"/>
        <filter val="Cortadora de cesped arrendamiento"/>
        <filter val="Crema para café (Compra)"/>
        <filter val="Creolina 2 (Compra)"/>
        <filter val="Destapador para sanitario (chupa) (Compra)"/>
        <filter val="Escalera 2 (Arrendamiento)"/>
        <filter val="Escalera de tipo industrial (Arrendamiento)"/>
        <filter val="Escoba 1 (Compra)"/>
        <filter val="Escoba 2 (Compra)"/>
        <filter val="Escoba 3 (Compra)"/>
        <filter val="Escoba 4 (Compra)"/>
        <filter val="Esponjilla 1 (Compra)"/>
        <filter val="Esponjilla 2 (Compra)"/>
        <filter val="Esponjilla 3 (Compra)"/>
        <filter val="Esponjilla 4 (Compra)"/>
        <filter val="Esponjilla 5 (Compra)"/>
        <filter val="Estufa 1 (Arrendamiento)"/>
        <filter val="Extensión eléctrica 2 (Arrendamiento)"/>
        <filter val="Filtro para greca 1 (Compra)"/>
        <filter val="Filtro para greca 2 (Compra)"/>
        <filter val="Greca para tintos 3 (Arrendamiento)"/>
        <filter val="Guadañas (Arrendamiento)"/>
        <filter val="Guantes 1 (Compra)"/>
        <filter val="Guantes 2 (Compra)"/>
        <filter val="Guantes 4 (Compra)"/>
        <filter val="Guantes 6 (Compra)"/>
        <filter val="Guantes 7 (Compra)"/>
        <filter val="Guantes 9 (Compra)"/>
        <filter val="Haraganes 2  (Compra)"/>
        <filter val="Haraganes 4  (Compra)"/>
        <filter val="Hidrolavadora Industrial (Arrendamiento)"/>
        <filter val="Horno microondas de tipo industrial (Arrendamiento)"/>
        <filter val="Insecticida 1 (Compra)"/>
        <filter val="Insecticida 2 (Compra)"/>
        <filter val="Jabón abrasivo (Compra)"/>
        <filter val="Jabón de dispensador para manos 2 (Compra)"/>
        <filter val="Jabón de tocador 2 (Compra)"/>
        <filter val="Jabón en barra azul (Compra)"/>
        <filter val="Jabón neutro para pisos 1 (Compra)"/>
        <filter val="Jabón para loza 1 (Compra)"/>
        <filter val="Jabón para loza 3 (Compra)"/>
        <filter val="Jardineria mt2"/>
        <filter val="Jardinero"/>
        <filter val="Lavabrilladora de pisos 1 (Arrendamiento)"/>
        <filter val="Limpiador desinfectante para pisos (Compra)"/>
        <filter val="Limpiador multiusos 1 (Compra)"/>
        <filter val="Limpiones 1 (Compra)"/>
        <filter val="Líquido cubre rasguños para madera (Compra)"/>
        <filter val="Líquido desengrasante (Compra)"/>
        <filter val="Líquido para limpiar vidrios 1 (Compra)"/>
        <filter val="Mango madera escoba 1 (Compra)"/>
        <filter val="Mango metálico escoba 1 (Compra)"/>
        <filter val="Mango metálico trapero (Compra)"/>
        <filter val="Mangueras 3 (Arrendamiento)"/>
        <filter val="Mantenedor de pisos (Compra)"/>
        <filter val="Mezclador 1 (Compra)"/>
        <filter val="Olleta (Arrendamiento)"/>
        <filter val="Operario de aseo y cafetería"/>
        <filter val="Operario de mantenimiento"/>
        <filter val="Pads 1 (Compra)"/>
        <filter val="Pads 2 (Compra)"/>
        <filter val="Pads 3 (Compra)"/>
        <filter val="Pads 4 (Compra)"/>
        <filter val="Paño absorbente multiusos 1 (Compra)"/>
        <filter val="Pañuelos (Compra)"/>
        <filter val="Papel higiénico 1 (Compra)"/>
        <filter val="Papel higiénico 3 (Compra)"/>
        <filter val="Pastilla desinfectante para sanitario (Compra)"/>
        <filter val="Plumero o limpia polvo (Compra)"/>
        <filter val="Rastrillo 2 (Compra)"/>
        <filter val="Recarga: Dispensador goteo por gravedad (Compra)"/>
        <filter val="Recogedor de basura 1 (Compra)"/>
        <filter val="Removedor de cera (Compra)"/>
        <filter val="Repuestos brillador 1 (Compra)"/>
        <filter val="Repuestos brillador 2 (Compra)"/>
        <filter val="Sellante para pisos (Compra)"/>
        <filter val="Señales peatonales de prevención y atención 3 (Arrendamiento)"/>
        <filter val="Servilleta papel (Compra)"/>
        <filter val="Sopladora de hojas (Arrendamiento)"/>
        <filter val="Soporte para Botellón de agua (Compra)"/>
        <filter val="Tapabocas desechable (Compra)"/>
        <filter val="Termo para café 2 (Compra)"/>
        <filter val="Terno para café  (Arrendamiento)"/>
        <filter val="Toalla en tela blanca para pisos por metro (repuesto de haraganes) (Compra)"/>
        <filter val="Toallas para manos 6 (Compra)"/>
        <filter val="Toallas para manos 7 (Compra)"/>
        <filter val="Trapero 3 (Compra)"/>
        <filter val="Válvula dispensadora para botellón de agua (Compra)"/>
        <filter val="Varsol ecológico 2 (Compra)"/>
        <filter val="Vasos biodegradables 1 (Compra)"/>
        <filter val="Vasos biodegradables 2 (Compra)"/>
        <filter val="Vasos biodegradables 3 (Compra)"/>
      </filters>
    </filterColumn>
  </autoFilter>
  <mergeCells count="10">
    <mergeCell ref="I11:W11"/>
    <mergeCell ref="I14:O14"/>
    <mergeCell ref="W14:Y14"/>
    <mergeCell ref="P14:V14"/>
    <mergeCell ref="C1:Y3"/>
    <mergeCell ref="D4:E4"/>
    <mergeCell ref="D6:Y6"/>
    <mergeCell ref="I8:Z8"/>
    <mergeCell ref="I9:W9"/>
    <mergeCell ref="I10:W10"/>
  </mergeCells>
  <phoneticPr fontId="22" type="noConversion"/>
  <conditionalFormatting sqref="A1:A1048576">
    <cfRule type="cellIs" dxfId="29" priority="1" operator="equal">
      <formula>"ítem eliminado"</formula>
    </cfRule>
  </conditionalFormatting>
  <conditionalFormatting sqref="A15:A172">
    <cfRule type="cellIs" dxfId="28" priority="3" operator="equal">
      <formula>"nuevo"</formula>
    </cfRule>
  </conditionalFormatting>
  <conditionalFormatting sqref="C1:C1048576">
    <cfRule type="cellIs" dxfId="27" priority="4"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showGridLines="0" zoomScale="90" zoomScaleNormal="90" workbookViewId="0">
      <selection activeCell="P28" sqref="P28"/>
    </sheetView>
  </sheetViews>
  <sheetFormatPr baseColWidth="10" defaultRowHeight="13.8"/>
  <cols>
    <col min="1" max="1" width="32.19921875" customWidth="1"/>
    <col min="2" max="24" width="7.8984375" customWidth="1"/>
  </cols>
  <sheetData>
    <row r="1" spans="1:24" s="6" customFormat="1" ht="60" customHeight="1">
      <c r="A1" s="317"/>
      <c r="B1" s="317"/>
      <c r="C1" s="317"/>
      <c r="D1" s="317"/>
      <c r="E1" s="317"/>
      <c r="F1" s="317"/>
      <c r="G1" s="317"/>
      <c r="H1" s="317"/>
      <c r="I1" s="317"/>
      <c r="J1" s="317"/>
      <c r="K1" s="317"/>
      <c r="L1" s="317"/>
      <c r="M1" s="317"/>
      <c r="N1" s="317"/>
      <c r="O1" s="317"/>
      <c r="P1" s="317"/>
      <c r="Q1" s="317"/>
      <c r="R1" s="317"/>
      <c r="S1" s="317"/>
      <c r="T1" s="317"/>
      <c r="U1" s="317"/>
      <c r="V1" s="317"/>
      <c r="W1" s="317"/>
      <c r="X1" s="317"/>
    </row>
    <row r="2" spans="1:24" s="6" customFormat="1" ht="8.4" customHeight="1">
      <c r="A2" s="1"/>
      <c r="B2" s="1"/>
      <c r="C2" s="1"/>
      <c r="D2" s="1"/>
      <c r="E2" s="1"/>
      <c r="F2" s="1"/>
      <c r="G2" s="1"/>
    </row>
    <row r="3" spans="1:24" s="6" customFormat="1" ht="14.1" customHeight="1">
      <c r="A3" s="318" t="s">
        <v>183</v>
      </c>
      <c r="B3" s="318"/>
      <c r="C3" s="318"/>
      <c r="D3" s="318"/>
      <c r="E3" s="318"/>
      <c r="F3" s="318"/>
      <c r="G3" s="318"/>
      <c r="H3" s="318"/>
      <c r="I3" s="318"/>
      <c r="J3" s="318"/>
      <c r="K3" s="318"/>
      <c r="L3" s="318"/>
      <c r="M3" s="318"/>
      <c r="N3" s="318"/>
      <c r="O3" s="318"/>
      <c r="P3" s="318"/>
      <c r="Q3" s="318"/>
      <c r="R3" s="318"/>
      <c r="S3" s="318"/>
      <c r="T3" s="318"/>
      <c r="U3" s="318"/>
      <c r="V3" s="318"/>
      <c r="W3" s="318"/>
      <c r="X3" s="318"/>
    </row>
    <row r="4" spans="1:24" s="6" customFormat="1" ht="17.100000000000001" customHeight="1">
      <c r="A4" s="318"/>
      <c r="B4" s="318"/>
      <c r="C4" s="318"/>
      <c r="D4" s="318"/>
      <c r="E4" s="318"/>
      <c r="F4" s="318"/>
      <c r="G4" s="318"/>
      <c r="H4" s="318"/>
      <c r="I4" s="318"/>
      <c r="J4" s="318"/>
      <c r="K4" s="318"/>
      <c r="L4" s="318"/>
      <c r="M4" s="318"/>
      <c r="N4" s="318"/>
      <c r="O4" s="318"/>
      <c r="P4" s="318"/>
      <c r="Q4" s="318"/>
      <c r="R4" s="318"/>
      <c r="S4" s="318"/>
      <c r="T4" s="318"/>
      <c r="U4" s="318"/>
      <c r="V4" s="318"/>
      <c r="W4" s="318"/>
      <c r="X4" s="318"/>
    </row>
    <row r="5" spans="1:24" s="6" customFormat="1" ht="36" customHeight="1">
      <c r="A5" s="319" t="s">
        <v>184</v>
      </c>
      <c r="B5" s="320"/>
      <c r="C5" s="320"/>
      <c r="D5" s="320"/>
      <c r="E5" s="320"/>
      <c r="F5" s="320"/>
      <c r="G5" s="320"/>
      <c r="H5" s="320"/>
      <c r="I5" s="320"/>
      <c r="J5" s="320"/>
      <c r="K5" s="320"/>
      <c r="L5" s="320"/>
      <c r="M5" s="320"/>
      <c r="N5" s="320"/>
      <c r="O5" s="320"/>
      <c r="P5" s="320"/>
      <c r="Q5" s="320"/>
      <c r="R5" s="320"/>
      <c r="S5" s="320"/>
      <c r="T5" s="320"/>
      <c r="U5" s="320"/>
      <c r="V5" s="320"/>
      <c r="W5" s="320"/>
      <c r="X5" s="320"/>
    </row>
    <row r="6" spans="1:24" ht="14.4">
      <c r="A6" s="7" t="s">
        <v>197</v>
      </c>
      <c r="B6" s="8"/>
      <c r="C6" s="8"/>
      <c r="D6" s="8"/>
      <c r="E6" s="8"/>
      <c r="F6" s="8"/>
      <c r="G6" s="8"/>
      <c r="H6" s="8"/>
      <c r="I6" s="8"/>
      <c r="J6" s="8"/>
      <c r="K6" s="8"/>
      <c r="L6" s="8"/>
      <c r="M6" s="8"/>
      <c r="N6" s="8"/>
      <c r="O6" s="9"/>
      <c r="P6" s="10"/>
      <c r="X6" s="11" t="s">
        <v>171</v>
      </c>
    </row>
    <row r="7" spans="1:24" ht="14.4">
      <c r="A7" s="12" t="s">
        <v>170</v>
      </c>
      <c r="B7" s="13">
        <v>2003</v>
      </c>
      <c r="C7" s="3">
        <v>2004</v>
      </c>
      <c r="D7" s="3">
        <v>2005</v>
      </c>
      <c r="E7" s="3">
        <v>2006</v>
      </c>
      <c r="F7" s="3">
        <v>2007</v>
      </c>
      <c r="G7" s="3">
        <v>2008</v>
      </c>
      <c r="H7" s="3">
        <v>2009</v>
      </c>
      <c r="I7" s="3">
        <v>2010</v>
      </c>
      <c r="J7" s="3">
        <v>2011</v>
      </c>
      <c r="K7" s="3">
        <v>2012</v>
      </c>
      <c r="L7" s="3">
        <v>2013</v>
      </c>
      <c r="M7" s="3">
        <v>2014</v>
      </c>
      <c r="N7" s="3">
        <v>2015</v>
      </c>
      <c r="O7" s="3">
        <v>2016</v>
      </c>
      <c r="P7" s="3">
        <v>2017</v>
      </c>
      <c r="Q7" s="3">
        <v>2018</v>
      </c>
      <c r="R7" s="3">
        <v>2019</v>
      </c>
      <c r="S7" s="3">
        <v>2020</v>
      </c>
      <c r="T7" s="3">
        <v>2021</v>
      </c>
      <c r="U7" s="3">
        <v>2022</v>
      </c>
      <c r="V7" s="3">
        <v>2023</v>
      </c>
      <c r="W7" s="3">
        <v>2024</v>
      </c>
      <c r="X7" s="2">
        <v>2025</v>
      </c>
    </row>
    <row r="8" spans="1:24" ht="14.4">
      <c r="A8" s="14" t="s">
        <v>169</v>
      </c>
      <c r="B8" s="15">
        <v>1.17</v>
      </c>
      <c r="C8" s="16">
        <v>0.89</v>
      </c>
      <c r="D8" s="16">
        <v>0.82</v>
      </c>
      <c r="E8" s="16">
        <v>0.54</v>
      </c>
      <c r="F8" s="16">
        <v>0.77</v>
      </c>
      <c r="G8" s="16">
        <v>1.06</v>
      </c>
      <c r="H8" s="16">
        <v>0.59</v>
      </c>
      <c r="I8" s="16">
        <v>0.69</v>
      </c>
      <c r="J8" s="16">
        <v>0.91</v>
      </c>
      <c r="K8" s="16">
        <v>0.73</v>
      </c>
      <c r="L8" s="16">
        <v>0.3</v>
      </c>
      <c r="M8" s="16">
        <v>0.49</v>
      </c>
      <c r="N8" s="16">
        <v>0.64</v>
      </c>
      <c r="O8" s="16">
        <v>1.29</v>
      </c>
      <c r="P8" s="16">
        <v>1.02</v>
      </c>
      <c r="Q8" s="16">
        <v>0.63</v>
      </c>
      <c r="R8" s="16">
        <v>0.6</v>
      </c>
      <c r="S8" s="16">
        <v>0.42</v>
      </c>
      <c r="T8" s="16">
        <v>0.41</v>
      </c>
      <c r="U8" s="16">
        <v>1.67</v>
      </c>
      <c r="V8" s="16">
        <v>1.78</v>
      </c>
      <c r="W8" s="16">
        <v>0.92</v>
      </c>
      <c r="X8" s="17">
        <v>0.94</v>
      </c>
    </row>
    <row r="9" spans="1:24" ht="14.4">
      <c r="A9" s="18" t="s">
        <v>168</v>
      </c>
      <c r="B9" s="19">
        <v>1.1100000000000001</v>
      </c>
      <c r="C9" s="20">
        <v>1.2</v>
      </c>
      <c r="D9" s="20">
        <v>1.02</v>
      </c>
      <c r="E9" s="20">
        <v>0.66</v>
      </c>
      <c r="F9" s="20">
        <v>1.17</v>
      </c>
      <c r="G9" s="20">
        <v>1.51</v>
      </c>
      <c r="H9" s="20">
        <v>0.84</v>
      </c>
      <c r="I9" s="20">
        <v>0.83</v>
      </c>
      <c r="J9" s="20">
        <v>0.6</v>
      </c>
      <c r="K9" s="20">
        <v>0.61</v>
      </c>
      <c r="L9" s="20">
        <v>0.44</v>
      </c>
      <c r="M9" s="20">
        <v>0.63</v>
      </c>
      <c r="N9" s="20">
        <v>1.1499999999999999</v>
      </c>
      <c r="O9" s="20">
        <v>1.28</v>
      </c>
      <c r="P9" s="20">
        <v>1.01</v>
      </c>
      <c r="Q9" s="20">
        <v>0.71</v>
      </c>
      <c r="R9" s="20">
        <v>0.56999999999999995</v>
      </c>
      <c r="S9" s="20">
        <v>0.67</v>
      </c>
      <c r="T9" s="20">
        <v>0.64</v>
      </c>
      <c r="U9" s="20">
        <v>1.63</v>
      </c>
      <c r="V9" s="20">
        <v>1.66</v>
      </c>
      <c r="W9" s="20">
        <v>1.0900000000000001</v>
      </c>
      <c r="X9" s="22">
        <v>1.1399999999999999</v>
      </c>
    </row>
    <row r="10" spans="1:24" ht="14.4">
      <c r="A10" s="14" t="s">
        <v>167</v>
      </c>
      <c r="B10" s="15">
        <v>1.05</v>
      </c>
      <c r="C10" s="16">
        <v>0.98</v>
      </c>
      <c r="D10" s="16">
        <v>0.77</v>
      </c>
      <c r="E10" s="16">
        <v>0.7</v>
      </c>
      <c r="F10" s="16">
        <v>1.21</v>
      </c>
      <c r="G10" s="16">
        <v>0.81</v>
      </c>
      <c r="H10" s="16">
        <v>0.5</v>
      </c>
      <c r="I10" s="16">
        <v>0.25</v>
      </c>
      <c r="J10" s="16">
        <v>0.27</v>
      </c>
      <c r="K10" s="16">
        <v>0.12</v>
      </c>
      <c r="L10" s="16">
        <v>0.21</v>
      </c>
      <c r="M10" s="16">
        <v>0.39</v>
      </c>
      <c r="N10" s="16">
        <v>0.59</v>
      </c>
      <c r="O10" s="16">
        <v>0.94</v>
      </c>
      <c r="P10" s="16">
        <v>0.47</v>
      </c>
      <c r="Q10" s="16">
        <v>0.24</v>
      </c>
      <c r="R10" s="16">
        <v>0.43</v>
      </c>
      <c r="S10" s="16">
        <v>0.56999999999999995</v>
      </c>
      <c r="T10" s="16">
        <v>0.51</v>
      </c>
      <c r="U10" s="16">
        <v>1</v>
      </c>
      <c r="V10" s="16">
        <v>1.05</v>
      </c>
      <c r="W10" s="16">
        <v>0.7</v>
      </c>
      <c r="X10" s="21">
        <v>0.52</v>
      </c>
    </row>
    <row r="11" spans="1:24" ht="14.4">
      <c r="A11" s="18" t="s">
        <v>166</v>
      </c>
      <c r="B11" s="19">
        <v>1.1499999999999999</v>
      </c>
      <c r="C11" s="20">
        <v>0.46</v>
      </c>
      <c r="D11" s="20">
        <v>0.44</v>
      </c>
      <c r="E11" s="20">
        <v>0.45</v>
      </c>
      <c r="F11" s="20">
        <v>0.9</v>
      </c>
      <c r="G11" s="20">
        <v>0.71</v>
      </c>
      <c r="H11" s="20">
        <v>0.32</v>
      </c>
      <c r="I11" s="20">
        <v>0.46</v>
      </c>
      <c r="J11" s="20">
        <v>0.12</v>
      </c>
      <c r="K11" s="20">
        <v>0.14000000000000001</v>
      </c>
      <c r="L11" s="20">
        <v>0.25</v>
      </c>
      <c r="M11" s="20">
        <v>0.46</v>
      </c>
      <c r="N11" s="20">
        <v>0.54</v>
      </c>
      <c r="O11" s="20">
        <v>0.5</v>
      </c>
      <c r="P11" s="20">
        <v>0.47</v>
      </c>
      <c r="Q11" s="20">
        <v>0.46</v>
      </c>
      <c r="R11" s="20">
        <v>0.5</v>
      </c>
      <c r="S11" s="20">
        <v>0.16</v>
      </c>
      <c r="T11" s="20">
        <v>0.59</v>
      </c>
      <c r="U11" s="20">
        <v>1.25</v>
      </c>
      <c r="V11" s="20">
        <v>0.78</v>
      </c>
      <c r="W11" s="20">
        <v>0.59</v>
      </c>
      <c r="X11" s="22">
        <v>0.66</v>
      </c>
    </row>
    <row r="12" spans="1:24" ht="14.4">
      <c r="A12" s="14" t="s">
        <v>165</v>
      </c>
      <c r="B12" s="15">
        <v>0.49</v>
      </c>
      <c r="C12" s="16">
        <v>0.38</v>
      </c>
      <c r="D12" s="16">
        <v>0.41</v>
      </c>
      <c r="E12" s="16">
        <v>0.33</v>
      </c>
      <c r="F12" s="16">
        <v>0.3</v>
      </c>
      <c r="G12" s="16">
        <v>0.93</v>
      </c>
      <c r="H12" s="16">
        <v>0.01</v>
      </c>
      <c r="I12" s="16">
        <v>0.1</v>
      </c>
      <c r="J12" s="16">
        <v>0.28000000000000003</v>
      </c>
      <c r="K12" s="16">
        <v>0.3</v>
      </c>
      <c r="L12" s="16">
        <v>0.28000000000000003</v>
      </c>
      <c r="M12" s="16">
        <v>0.48</v>
      </c>
      <c r="N12" s="16">
        <v>0.26</v>
      </c>
      <c r="O12" s="16">
        <v>0.51</v>
      </c>
      <c r="P12" s="16">
        <v>0.23</v>
      </c>
      <c r="Q12" s="16">
        <v>0.25</v>
      </c>
      <c r="R12" s="16">
        <v>0.31</v>
      </c>
      <c r="S12" s="16">
        <v>-0.32</v>
      </c>
      <c r="T12" s="16">
        <v>1</v>
      </c>
      <c r="U12" s="16">
        <v>0.84</v>
      </c>
      <c r="V12" s="16">
        <v>0.43</v>
      </c>
      <c r="W12" s="16">
        <v>0.43</v>
      </c>
      <c r="X12" s="21">
        <v>0.32</v>
      </c>
    </row>
    <row r="13" spans="1:24" ht="14.4">
      <c r="A13" s="18" t="s">
        <v>164</v>
      </c>
      <c r="B13" s="19">
        <v>-0.05</v>
      </c>
      <c r="C13" s="20">
        <v>0.6</v>
      </c>
      <c r="D13" s="20">
        <v>0.4</v>
      </c>
      <c r="E13" s="20">
        <v>0.3</v>
      </c>
      <c r="F13" s="20">
        <v>0.12</v>
      </c>
      <c r="G13" s="20">
        <v>0.86</v>
      </c>
      <c r="H13" s="20">
        <v>-0.06</v>
      </c>
      <c r="I13" s="20">
        <v>0.11</v>
      </c>
      <c r="J13" s="20">
        <v>0.32</v>
      </c>
      <c r="K13" s="20">
        <v>0.08</v>
      </c>
      <c r="L13" s="20">
        <v>0.23</v>
      </c>
      <c r="M13" s="20">
        <v>0.09</v>
      </c>
      <c r="N13" s="20">
        <v>0.1</v>
      </c>
      <c r="O13" s="20">
        <v>0.48</v>
      </c>
      <c r="P13" s="20">
        <v>0.11</v>
      </c>
      <c r="Q13" s="20">
        <v>0.15</v>
      </c>
      <c r="R13" s="20">
        <v>0.27</v>
      </c>
      <c r="S13" s="20">
        <v>-0.38</v>
      </c>
      <c r="T13" s="20">
        <v>-0.05</v>
      </c>
      <c r="U13" s="20">
        <v>0.51</v>
      </c>
      <c r="V13" s="20">
        <v>0.3</v>
      </c>
      <c r="W13" s="20">
        <v>0.32</v>
      </c>
      <c r="X13" s="22">
        <v>0.1</v>
      </c>
    </row>
    <row r="14" spans="1:24" ht="14.4">
      <c r="A14" s="14" t="s">
        <v>163</v>
      </c>
      <c r="B14" s="15">
        <v>-0.14000000000000001</v>
      </c>
      <c r="C14" s="16">
        <v>-0.03</v>
      </c>
      <c r="D14" s="16">
        <v>0.05</v>
      </c>
      <c r="E14" s="16">
        <v>0.41</v>
      </c>
      <c r="F14" s="16">
        <v>0.17</v>
      </c>
      <c r="G14" s="16">
        <v>0.48</v>
      </c>
      <c r="H14" s="16">
        <v>-0.04</v>
      </c>
      <c r="I14" s="16">
        <v>-0.04</v>
      </c>
      <c r="J14" s="16">
        <v>0.14000000000000001</v>
      </c>
      <c r="K14" s="16">
        <v>-0.02</v>
      </c>
      <c r="L14" s="16">
        <v>0.04</v>
      </c>
      <c r="M14" s="16">
        <v>0.15</v>
      </c>
      <c r="N14" s="16">
        <v>0.19</v>
      </c>
      <c r="O14" s="16">
        <v>0.52</v>
      </c>
      <c r="P14" s="16">
        <v>-0.05</v>
      </c>
      <c r="Q14" s="16">
        <v>-0.13</v>
      </c>
      <c r="R14" s="16">
        <v>0.22</v>
      </c>
      <c r="S14" s="16">
        <v>0</v>
      </c>
      <c r="T14" s="16">
        <v>0.32</v>
      </c>
      <c r="U14" s="16">
        <v>0.81</v>
      </c>
      <c r="V14" s="16">
        <v>0.5</v>
      </c>
      <c r="W14" s="16">
        <v>0.2</v>
      </c>
      <c r="X14" s="17">
        <v>0.28000000000000003</v>
      </c>
    </row>
    <row r="15" spans="1:24" ht="14.4">
      <c r="A15" s="18" t="s">
        <v>162</v>
      </c>
      <c r="B15" s="19">
        <v>0.31</v>
      </c>
      <c r="C15" s="20">
        <v>0.03</v>
      </c>
      <c r="D15" s="20">
        <v>0</v>
      </c>
      <c r="E15" s="20">
        <v>0.39</v>
      </c>
      <c r="F15" s="20">
        <v>-0.13</v>
      </c>
      <c r="G15" s="20">
        <v>0.19</v>
      </c>
      <c r="H15" s="20">
        <v>0.04</v>
      </c>
      <c r="I15" s="20">
        <v>0.11</v>
      </c>
      <c r="J15" s="20">
        <v>-0.03</v>
      </c>
      <c r="K15" s="20">
        <v>0.04</v>
      </c>
      <c r="L15" s="20">
        <v>0.08</v>
      </c>
      <c r="M15" s="20">
        <v>0.2</v>
      </c>
      <c r="N15" s="20">
        <v>0.48</v>
      </c>
      <c r="O15" s="20">
        <v>-0.32</v>
      </c>
      <c r="P15" s="20">
        <v>0.14000000000000001</v>
      </c>
      <c r="Q15" s="20">
        <v>0.12</v>
      </c>
      <c r="R15" s="20">
        <v>0.09</v>
      </c>
      <c r="S15" s="20">
        <v>-0.01</v>
      </c>
      <c r="T15" s="20">
        <v>0.45</v>
      </c>
      <c r="U15" s="20">
        <v>1.02</v>
      </c>
      <c r="V15" s="20">
        <v>0.7</v>
      </c>
      <c r="W15" s="20">
        <v>0</v>
      </c>
      <c r="X15" s="22"/>
    </row>
    <row r="16" spans="1:24" ht="14.4">
      <c r="A16" s="14" t="s">
        <v>161</v>
      </c>
      <c r="B16" s="15">
        <v>0.22</v>
      </c>
      <c r="C16" s="16">
        <v>0.3</v>
      </c>
      <c r="D16" s="16">
        <v>0.43</v>
      </c>
      <c r="E16" s="16">
        <v>0.28999999999999998</v>
      </c>
      <c r="F16" s="16">
        <v>0.08</v>
      </c>
      <c r="G16" s="16">
        <v>-0.19</v>
      </c>
      <c r="H16" s="16">
        <v>-0.11</v>
      </c>
      <c r="I16" s="16">
        <v>-0.14000000000000001</v>
      </c>
      <c r="J16" s="16">
        <v>0.31</v>
      </c>
      <c r="K16" s="16">
        <v>0.28999999999999998</v>
      </c>
      <c r="L16" s="16">
        <v>0.28999999999999998</v>
      </c>
      <c r="M16" s="16">
        <v>0.14000000000000001</v>
      </c>
      <c r="N16" s="16">
        <v>0.72</v>
      </c>
      <c r="O16" s="16">
        <v>-0.05</v>
      </c>
      <c r="P16" s="16">
        <v>0.04</v>
      </c>
      <c r="Q16" s="16">
        <v>0.16</v>
      </c>
      <c r="R16" s="16">
        <v>0.23</v>
      </c>
      <c r="S16" s="16">
        <v>0.32</v>
      </c>
      <c r="T16" s="16">
        <v>0.38</v>
      </c>
      <c r="U16" s="16">
        <v>0.93</v>
      </c>
      <c r="V16" s="16">
        <v>0.54</v>
      </c>
      <c r="W16" s="16">
        <v>0.24</v>
      </c>
      <c r="X16" s="21"/>
    </row>
    <row r="17" spans="1:24" ht="14.4">
      <c r="A17" s="18" t="s">
        <v>160</v>
      </c>
      <c r="B17" s="19">
        <v>0.06</v>
      </c>
      <c r="C17" s="20">
        <v>-0.01</v>
      </c>
      <c r="D17" s="20">
        <v>0.23</v>
      </c>
      <c r="E17" s="20">
        <v>-0.14000000000000001</v>
      </c>
      <c r="F17" s="20">
        <v>0.01</v>
      </c>
      <c r="G17" s="20">
        <v>0.35</v>
      </c>
      <c r="H17" s="20">
        <v>-0.13</v>
      </c>
      <c r="I17" s="20">
        <v>-0.09</v>
      </c>
      <c r="J17" s="20">
        <v>0.19</v>
      </c>
      <c r="K17" s="20">
        <v>0.16</v>
      </c>
      <c r="L17" s="20">
        <v>-0.26</v>
      </c>
      <c r="M17" s="20">
        <v>0.16</v>
      </c>
      <c r="N17" s="20">
        <v>0.68</v>
      </c>
      <c r="O17" s="20">
        <v>-0.06</v>
      </c>
      <c r="P17" s="20">
        <v>0.02</v>
      </c>
      <c r="Q17" s="20">
        <v>0.12</v>
      </c>
      <c r="R17" s="20">
        <v>0.16</v>
      </c>
      <c r="S17" s="20">
        <v>-0.06</v>
      </c>
      <c r="T17" s="20">
        <v>0.01</v>
      </c>
      <c r="U17" s="20">
        <v>0.72</v>
      </c>
      <c r="V17" s="20">
        <v>0.25</v>
      </c>
      <c r="W17" s="20">
        <v>-0.13</v>
      </c>
      <c r="X17" s="22"/>
    </row>
    <row r="18" spans="1:24" ht="14.4">
      <c r="A18" s="14" t="s">
        <v>159</v>
      </c>
      <c r="B18" s="15">
        <v>0.35</v>
      </c>
      <c r="C18" s="16">
        <v>0.28000000000000003</v>
      </c>
      <c r="D18" s="16">
        <v>0.11</v>
      </c>
      <c r="E18" s="16">
        <v>0.24</v>
      </c>
      <c r="F18" s="16">
        <v>0.47</v>
      </c>
      <c r="G18" s="16">
        <v>0.28000000000000003</v>
      </c>
      <c r="H18" s="16">
        <v>-7.0000000000000007E-2</v>
      </c>
      <c r="I18" s="16">
        <v>0.19</v>
      </c>
      <c r="J18" s="16">
        <v>0.14000000000000001</v>
      </c>
      <c r="K18" s="16">
        <v>-0.14000000000000001</v>
      </c>
      <c r="L18" s="16">
        <v>-0.22</v>
      </c>
      <c r="M18" s="16">
        <v>0.13</v>
      </c>
      <c r="N18" s="16">
        <v>0.6</v>
      </c>
      <c r="O18" s="16">
        <v>0.11</v>
      </c>
      <c r="P18" s="16">
        <v>0.18</v>
      </c>
      <c r="Q18" s="16">
        <v>0.12</v>
      </c>
      <c r="R18" s="16">
        <v>0.1</v>
      </c>
      <c r="S18" s="16">
        <v>-0.15</v>
      </c>
      <c r="T18" s="16">
        <v>0.5</v>
      </c>
      <c r="U18" s="16">
        <v>0.77</v>
      </c>
      <c r="V18" s="16">
        <v>0.47</v>
      </c>
      <c r="W18" s="16">
        <v>0.27</v>
      </c>
      <c r="X18" s="21"/>
    </row>
    <row r="19" spans="1:24" ht="14.4">
      <c r="A19" s="18" t="s">
        <v>158</v>
      </c>
      <c r="B19" s="19">
        <v>0.61</v>
      </c>
      <c r="C19" s="20">
        <v>0.3</v>
      </c>
      <c r="D19" s="20">
        <v>7.0000000000000007E-2</v>
      </c>
      <c r="E19" s="20">
        <v>0.23</v>
      </c>
      <c r="F19" s="20">
        <v>0.49</v>
      </c>
      <c r="G19" s="20">
        <v>0.44</v>
      </c>
      <c r="H19" s="20">
        <v>0.08</v>
      </c>
      <c r="I19" s="20">
        <v>0.65</v>
      </c>
      <c r="J19" s="20">
        <v>0.42</v>
      </c>
      <c r="K19" s="20">
        <v>0.09</v>
      </c>
      <c r="L19" s="20">
        <v>0.26</v>
      </c>
      <c r="M19" s="20">
        <v>0.27</v>
      </c>
      <c r="N19" s="20">
        <v>0.62</v>
      </c>
      <c r="O19" s="20">
        <v>0.42</v>
      </c>
      <c r="P19" s="20">
        <v>0.38</v>
      </c>
      <c r="Q19" s="20">
        <v>0.3</v>
      </c>
      <c r="R19" s="20">
        <v>0.26</v>
      </c>
      <c r="S19" s="20">
        <v>0.38</v>
      </c>
      <c r="T19" s="20">
        <v>0.73</v>
      </c>
      <c r="U19" s="20">
        <v>1.26</v>
      </c>
      <c r="V19" s="20">
        <v>0.45</v>
      </c>
      <c r="W19" s="20">
        <v>0.46</v>
      </c>
      <c r="X19" s="23"/>
    </row>
    <row r="20" spans="1:24" ht="14.4">
      <c r="A20" s="24" t="s">
        <v>185</v>
      </c>
      <c r="B20" s="25">
        <v>6.49</v>
      </c>
      <c r="C20" s="26">
        <v>5.5</v>
      </c>
      <c r="D20" s="26">
        <v>4.8499999999999996</v>
      </c>
      <c r="E20" s="26">
        <v>4.4800000000000004</v>
      </c>
      <c r="F20" s="26">
        <v>5.69</v>
      </c>
      <c r="G20" s="26">
        <v>7.67</v>
      </c>
      <c r="H20" s="26">
        <v>2</v>
      </c>
      <c r="I20" s="26">
        <v>3.17</v>
      </c>
      <c r="J20" s="26">
        <v>3.73</v>
      </c>
      <c r="K20" s="26">
        <v>2.44</v>
      </c>
      <c r="L20" s="26">
        <v>1.94</v>
      </c>
      <c r="M20" s="26">
        <v>3.66</v>
      </c>
      <c r="N20" s="26">
        <v>6.77</v>
      </c>
      <c r="O20" s="26">
        <v>5.75</v>
      </c>
      <c r="P20" s="26">
        <v>4.09</v>
      </c>
      <c r="Q20" s="26">
        <v>3.18</v>
      </c>
      <c r="R20" s="26">
        <v>3.8</v>
      </c>
      <c r="S20" s="26">
        <v>1.61</v>
      </c>
      <c r="T20" s="26">
        <v>5.62</v>
      </c>
      <c r="U20" s="26">
        <v>13.12</v>
      </c>
      <c r="V20" s="26">
        <v>9.2799999999999994</v>
      </c>
      <c r="W20" s="26">
        <v>5.2</v>
      </c>
      <c r="X20" s="27">
        <v>4.0199999999999996</v>
      </c>
    </row>
    <row r="22" spans="1:24">
      <c r="A22" s="28" t="s">
        <v>186</v>
      </c>
      <c r="B22" s="29"/>
      <c r="C22" s="29"/>
      <c r="D22" s="29"/>
      <c r="E22" s="29"/>
      <c r="F22" s="29"/>
      <c r="G22" s="29"/>
      <c r="H22" s="30"/>
      <c r="I22" s="30"/>
      <c r="J22" s="30"/>
      <c r="K22" s="30"/>
      <c r="L22" s="30"/>
      <c r="M22" s="30"/>
      <c r="N22" s="30"/>
      <c r="O22" s="30"/>
      <c r="P22" s="30"/>
      <c r="Q22" s="30"/>
      <c r="R22" s="30"/>
      <c r="S22" s="30"/>
      <c r="T22" s="30"/>
      <c r="U22" s="30"/>
      <c r="V22" s="30"/>
      <c r="W22" s="30"/>
      <c r="X22" s="31"/>
    </row>
    <row r="23" spans="1:24" ht="20.25" customHeight="1">
      <c r="A23" s="32" t="s">
        <v>187</v>
      </c>
      <c r="B23" s="33"/>
      <c r="C23" s="33"/>
      <c r="D23" s="33"/>
      <c r="E23" s="33"/>
      <c r="F23" s="33"/>
      <c r="G23" s="33"/>
      <c r="X23" s="34"/>
    </row>
    <row r="24" spans="1:24">
      <c r="A24" s="35" t="s">
        <v>189</v>
      </c>
      <c r="B24" s="36"/>
      <c r="C24" s="36"/>
      <c r="D24" s="36"/>
      <c r="E24" s="36"/>
      <c r="F24" s="36"/>
      <c r="G24" s="36"/>
      <c r="H24" s="37"/>
      <c r="I24" s="37"/>
      <c r="J24" s="37"/>
      <c r="K24" s="37"/>
      <c r="L24" s="37"/>
      <c r="M24" s="37"/>
      <c r="N24" s="37"/>
      <c r="O24" s="37"/>
      <c r="P24" s="37"/>
      <c r="Q24" s="37"/>
      <c r="R24" s="37"/>
      <c r="S24" s="37"/>
      <c r="T24" s="37"/>
      <c r="U24" s="37"/>
      <c r="V24" s="37"/>
      <c r="W24" s="37"/>
      <c r="X24" s="38"/>
    </row>
    <row r="27" spans="1:24">
      <c r="W27">
        <v>2.38</v>
      </c>
      <c r="X27">
        <v>3.96</v>
      </c>
    </row>
  </sheetData>
  <mergeCells count="3">
    <mergeCell ref="A1:X1"/>
    <mergeCell ref="A3:X4"/>
    <mergeCell ref="A5:X5"/>
  </mergeCells>
  <pageMargins left="0.7" right="0.7" top="0.75" bottom="0.75" header="0.3" footer="0.3"/>
  <pageSetup paperSize="9"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showGridLines="0" workbookViewId="0">
      <pane ySplit="1" topLeftCell="A136" activePane="bottomLeft" state="frozen"/>
      <selection pane="bottomLeft" activeCell="J2" sqref="J2:J156"/>
    </sheetView>
  </sheetViews>
  <sheetFormatPr baseColWidth="10" defaultColWidth="11.3984375" defaultRowHeight="13.8"/>
  <cols>
    <col min="1" max="1" width="11.8984375" style="92" customWidth="1"/>
    <col min="2" max="2" width="4.8984375" style="92" customWidth="1"/>
    <col min="3" max="3" width="69.69921875" style="92" bestFit="1" customWidth="1"/>
    <col min="4" max="4" width="5.59765625" style="92" customWidth="1"/>
    <col min="5" max="5" width="11.8984375" style="92" customWidth="1"/>
    <col min="6" max="6" width="8" style="92" customWidth="1"/>
    <col min="7" max="7" width="82.09765625" style="92" customWidth="1"/>
    <col min="8" max="8" width="14.09765625" style="40" customWidth="1"/>
    <col min="9" max="9" width="39.8984375" style="94" bestFit="1" customWidth="1"/>
    <col min="10" max="16384" width="11.3984375" style="92"/>
  </cols>
  <sheetData>
    <row r="1" spans="1:10" ht="15.6">
      <c r="A1" s="96" t="s">
        <v>233</v>
      </c>
      <c r="B1" s="52" t="s">
        <v>199</v>
      </c>
      <c r="C1" s="79" t="s">
        <v>226</v>
      </c>
      <c r="E1" s="96" t="s">
        <v>233</v>
      </c>
      <c r="F1" s="83" t="s">
        <v>199</v>
      </c>
      <c r="G1" s="84" t="s">
        <v>227</v>
      </c>
      <c r="H1" s="93" t="s">
        <v>222</v>
      </c>
      <c r="I1" s="93" t="s">
        <v>228</v>
      </c>
      <c r="J1" s="92" t="s">
        <v>830</v>
      </c>
    </row>
    <row r="2" spans="1:10" ht="15">
      <c r="A2" s="96" t="str">
        <f>E2</f>
        <v>SGA 1</v>
      </c>
      <c r="B2" s="80">
        <v>1</v>
      </c>
      <c r="C2" s="81" t="s">
        <v>81</v>
      </c>
      <c r="D2" s="40" t="str">
        <f>IF(C2=G2,"OK","Error")</f>
        <v>OK</v>
      </c>
      <c r="E2" s="96" t="s">
        <v>234</v>
      </c>
      <c r="F2" s="85">
        <v>1</v>
      </c>
      <c r="G2" s="86" t="s">
        <v>81</v>
      </c>
      <c r="H2" s="40" t="str">
        <f>IF(D2="OK","Antiguo","Nuevo")</f>
        <v>Antiguo</v>
      </c>
      <c r="J2" s="174">
        <v>138</v>
      </c>
    </row>
    <row r="3" spans="1:10" ht="15">
      <c r="A3" s="96" t="str">
        <f t="shared" ref="A3:A66" si="0">E3</f>
        <v>SGA 2</v>
      </c>
      <c r="B3" s="80">
        <v>2</v>
      </c>
      <c r="C3" s="81" t="s">
        <v>84</v>
      </c>
      <c r="D3" s="40" t="str">
        <f t="shared" ref="D3:D66" si="1">IF(C3=G3,"OK","Error")</f>
        <v>OK</v>
      </c>
      <c r="E3" s="96" t="s">
        <v>235</v>
      </c>
      <c r="F3" s="85">
        <v>2</v>
      </c>
      <c r="G3" s="86" t="s">
        <v>84</v>
      </c>
      <c r="H3" s="40" t="str">
        <f t="shared" ref="H3:H66" si="2">IF(D3="OK","Antiguo","Nuevo")</f>
        <v>Antiguo</v>
      </c>
      <c r="J3" s="174">
        <v>44</v>
      </c>
    </row>
    <row r="4" spans="1:10" ht="15">
      <c r="A4" s="96" t="str">
        <f t="shared" si="0"/>
        <v>SGA 3</v>
      </c>
      <c r="B4" s="80">
        <v>3</v>
      </c>
      <c r="C4" s="81" t="s">
        <v>82</v>
      </c>
      <c r="D4" s="40" t="str">
        <f t="shared" si="1"/>
        <v>OK</v>
      </c>
      <c r="E4" s="96" t="s">
        <v>236</v>
      </c>
      <c r="F4" s="85">
        <v>3</v>
      </c>
      <c r="G4" s="86" t="s">
        <v>82</v>
      </c>
      <c r="H4" s="40" t="str">
        <f t="shared" si="2"/>
        <v>Antiguo</v>
      </c>
      <c r="J4" s="174">
        <v>5</v>
      </c>
    </row>
    <row r="5" spans="1:10" ht="15">
      <c r="A5" s="96" t="str">
        <f t="shared" si="0"/>
        <v>SGA 4</v>
      </c>
      <c r="B5" s="80">
        <v>4</v>
      </c>
      <c r="C5" s="81" t="s">
        <v>83</v>
      </c>
      <c r="D5" s="40" t="str">
        <f t="shared" si="1"/>
        <v>OK</v>
      </c>
      <c r="E5" s="96" t="s">
        <v>237</v>
      </c>
      <c r="F5" s="85">
        <v>4</v>
      </c>
      <c r="G5" s="86" t="s">
        <v>83</v>
      </c>
      <c r="H5" s="40" t="str">
        <f t="shared" si="2"/>
        <v>Antiguo</v>
      </c>
      <c r="J5" s="174">
        <v>5</v>
      </c>
    </row>
    <row r="6" spans="1:10" ht="15">
      <c r="A6" s="96" t="str">
        <f t="shared" si="0"/>
        <v>SGA 5</v>
      </c>
      <c r="B6" s="80">
        <v>5</v>
      </c>
      <c r="C6" s="81" t="s">
        <v>0</v>
      </c>
      <c r="D6" s="40" t="str">
        <f t="shared" si="1"/>
        <v>OK</v>
      </c>
      <c r="E6" s="96" t="s">
        <v>238</v>
      </c>
      <c r="F6" s="85">
        <v>5</v>
      </c>
      <c r="G6" s="86" t="s">
        <v>0</v>
      </c>
      <c r="H6" s="40" t="str">
        <f t="shared" si="2"/>
        <v>Antiguo</v>
      </c>
      <c r="J6" s="174">
        <v>25863</v>
      </c>
    </row>
    <row r="7" spans="1:10" ht="15">
      <c r="A7" s="96" t="str">
        <f t="shared" si="0"/>
        <v>SGA 6</v>
      </c>
      <c r="B7" s="80">
        <v>6</v>
      </c>
      <c r="C7" s="81" t="s">
        <v>1</v>
      </c>
      <c r="D7" s="40" t="str">
        <f t="shared" si="1"/>
        <v>OK</v>
      </c>
      <c r="E7" s="96" t="s">
        <v>239</v>
      </c>
      <c r="F7" s="85">
        <v>6</v>
      </c>
      <c r="G7" s="86" t="s">
        <v>1</v>
      </c>
      <c r="H7" s="40" t="str">
        <f t="shared" si="2"/>
        <v>Antiguo</v>
      </c>
      <c r="J7" s="174">
        <v>30</v>
      </c>
    </row>
    <row r="8" spans="1:10" ht="15">
      <c r="A8" s="96" t="str">
        <f t="shared" si="0"/>
        <v>SGA 7</v>
      </c>
      <c r="B8" s="80">
        <v>7</v>
      </c>
      <c r="C8" s="81" t="s">
        <v>99</v>
      </c>
      <c r="D8" s="40" t="str">
        <f t="shared" si="1"/>
        <v>OK</v>
      </c>
      <c r="E8" s="96" t="s">
        <v>240</v>
      </c>
      <c r="F8" s="85">
        <v>7</v>
      </c>
      <c r="G8" s="86" t="s">
        <v>99</v>
      </c>
      <c r="H8" s="40" t="str">
        <f t="shared" si="2"/>
        <v>Antiguo</v>
      </c>
      <c r="J8" s="174">
        <v>6</v>
      </c>
    </row>
    <row r="9" spans="1:10" ht="15">
      <c r="A9" s="96" t="str">
        <f t="shared" si="0"/>
        <v>SGA 8</v>
      </c>
      <c r="B9" s="80">
        <v>8</v>
      </c>
      <c r="C9" s="81" t="s">
        <v>100</v>
      </c>
      <c r="D9" s="40" t="str">
        <f t="shared" si="1"/>
        <v>OK</v>
      </c>
      <c r="E9" s="96" t="s">
        <v>241</v>
      </c>
      <c r="F9" s="85">
        <v>8</v>
      </c>
      <c r="G9" s="86" t="s">
        <v>100</v>
      </c>
      <c r="H9" s="40" t="str">
        <f t="shared" si="2"/>
        <v>Antiguo</v>
      </c>
      <c r="J9" s="174">
        <v>116</v>
      </c>
    </row>
    <row r="10" spans="1:10" ht="15">
      <c r="A10" s="96" t="str">
        <f t="shared" si="0"/>
        <v>SGA 9</v>
      </c>
      <c r="B10" s="80">
        <v>9</v>
      </c>
      <c r="C10" s="81" t="s">
        <v>2</v>
      </c>
      <c r="D10" s="40" t="str">
        <f t="shared" si="1"/>
        <v>OK</v>
      </c>
      <c r="E10" s="96" t="s">
        <v>242</v>
      </c>
      <c r="F10" s="85">
        <v>9</v>
      </c>
      <c r="G10" s="86" t="s">
        <v>2</v>
      </c>
      <c r="H10" s="40" t="str">
        <f t="shared" si="2"/>
        <v>Antiguo</v>
      </c>
      <c r="J10" s="174">
        <v>91</v>
      </c>
    </row>
    <row r="11" spans="1:10" ht="15">
      <c r="A11" s="96" t="str">
        <f t="shared" si="0"/>
        <v>SGA 10</v>
      </c>
      <c r="B11" s="80">
        <v>10</v>
      </c>
      <c r="C11" s="81" t="s">
        <v>101</v>
      </c>
      <c r="D11" s="40" t="str">
        <f t="shared" si="1"/>
        <v>OK</v>
      </c>
      <c r="E11" s="96" t="s">
        <v>243</v>
      </c>
      <c r="F11" s="85">
        <v>10</v>
      </c>
      <c r="G11" s="86" t="s">
        <v>101</v>
      </c>
      <c r="H11" s="40" t="str">
        <f t="shared" si="2"/>
        <v>Antiguo</v>
      </c>
      <c r="J11" s="174">
        <v>10</v>
      </c>
    </row>
    <row r="12" spans="1:10" ht="15">
      <c r="A12" s="96" t="str">
        <f t="shared" si="0"/>
        <v>SGA 11</v>
      </c>
      <c r="B12" s="80">
        <v>11</v>
      </c>
      <c r="C12" s="81" t="s">
        <v>3</v>
      </c>
      <c r="D12" s="40" t="str">
        <f t="shared" si="1"/>
        <v>OK</v>
      </c>
      <c r="E12" s="96" t="s">
        <v>244</v>
      </c>
      <c r="F12" s="85">
        <v>11</v>
      </c>
      <c r="G12" s="86" t="s">
        <v>3</v>
      </c>
      <c r="H12" s="40" t="str">
        <f t="shared" si="2"/>
        <v>Antiguo</v>
      </c>
      <c r="J12" s="174">
        <v>81</v>
      </c>
    </row>
    <row r="13" spans="1:10" ht="15">
      <c r="A13" s="96" t="str">
        <f t="shared" si="0"/>
        <v>SGA 12</v>
      </c>
      <c r="B13" s="80">
        <v>12</v>
      </c>
      <c r="C13" s="81" t="s">
        <v>4</v>
      </c>
      <c r="D13" s="40" t="str">
        <f t="shared" si="1"/>
        <v>OK</v>
      </c>
      <c r="E13" s="96" t="s">
        <v>245</v>
      </c>
      <c r="F13" s="85">
        <v>12</v>
      </c>
      <c r="G13" s="86" t="s">
        <v>4</v>
      </c>
      <c r="H13" s="40" t="str">
        <f t="shared" si="2"/>
        <v>Antiguo</v>
      </c>
      <c r="J13" s="174">
        <v>116</v>
      </c>
    </row>
    <row r="14" spans="1:10" ht="15">
      <c r="A14" s="96" t="str">
        <f t="shared" si="0"/>
        <v>SGA 13</v>
      </c>
      <c r="B14" s="80">
        <v>13</v>
      </c>
      <c r="C14" s="81" t="s">
        <v>102</v>
      </c>
      <c r="D14" s="40" t="str">
        <f t="shared" si="1"/>
        <v>OK</v>
      </c>
      <c r="E14" s="96" t="s">
        <v>246</v>
      </c>
      <c r="F14" s="85">
        <v>13</v>
      </c>
      <c r="G14" s="86" t="s">
        <v>102</v>
      </c>
      <c r="H14" s="40" t="str">
        <f t="shared" si="2"/>
        <v>Antiguo</v>
      </c>
      <c r="J14" s="174">
        <v>96</v>
      </c>
    </row>
    <row r="15" spans="1:10" ht="15">
      <c r="A15" s="96" t="str">
        <f t="shared" si="0"/>
        <v>SGA 14</v>
      </c>
      <c r="B15" s="80">
        <v>14</v>
      </c>
      <c r="C15" s="81" t="s">
        <v>5</v>
      </c>
      <c r="D15" s="40" t="str">
        <f t="shared" si="1"/>
        <v>OK</v>
      </c>
      <c r="E15" s="96" t="s">
        <v>247</v>
      </c>
      <c r="F15" s="85">
        <v>14</v>
      </c>
      <c r="G15" s="86" t="s">
        <v>5</v>
      </c>
      <c r="H15" s="40" t="str">
        <f t="shared" si="2"/>
        <v>Antiguo</v>
      </c>
      <c r="J15" s="174">
        <v>96</v>
      </c>
    </row>
    <row r="16" spans="1:10" ht="15">
      <c r="A16" s="96" t="str">
        <f t="shared" si="0"/>
        <v>SGA 15</v>
      </c>
      <c r="B16" s="80">
        <v>15</v>
      </c>
      <c r="C16" s="81" t="s">
        <v>6</v>
      </c>
      <c r="D16" s="40" t="str">
        <f t="shared" si="1"/>
        <v>OK</v>
      </c>
      <c r="E16" s="96" t="s">
        <v>248</v>
      </c>
      <c r="F16" s="85">
        <v>15</v>
      </c>
      <c r="G16" s="86" t="s">
        <v>6</v>
      </c>
      <c r="H16" s="40" t="str">
        <f t="shared" si="2"/>
        <v>Antiguo</v>
      </c>
      <c r="J16" s="174">
        <v>155</v>
      </c>
    </row>
    <row r="17" spans="1:10" ht="15">
      <c r="A17" s="96" t="str">
        <f t="shared" si="0"/>
        <v>SGA 16</v>
      </c>
      <c r="B17" s="80">
        <v>16</v>
      </c>
      <c r="C17" s="81" t="s">
        <v>7</v>
      </c>
      <c r="D17" s="40" t="str">
        <f t="shared" si="1"/>
        <v>OK</v>
      </c>
      <c r="E17" s="96" t="s">
        <v>249</v>
      </c>
      <c r="F17" s="85">
        <v>16</v>
      </c>
      <c r="G17" s="86" t="s">
        <v>7</v>
      </c>
      <c r="H17" s="40" t="str">
        <f t="shared" si="2"/>
        <v>Antiguo</v>
      </c>
      <c r="J17" s="174">
        <v>96</v>
      </c>
    </row>
    <row r="18" spans="1:10" ht="15">
      <c r="A18" s="96" t="str">
        <f t="shared" si="0"/>
        <v>SGA 17</v>
      </c>
      <c r="B18" s="80">
        <v>17</v>
      </c>
      <c r="C18" s="81" t="s">
        <v>8</v>
      </c>
      <c r="D18" s="40" t="str">
        <f t="shared" si="1"/>
        <v>OK</v>
      </c>
      <c r="E18" s="96" t="s">
        <v>250</v>
      </c>
      <c r="F18" s="85">
        <v>17</v>
      </c>
      <c r="G18" s="86" t="s">
        <v>8</v>
      </c>
      <c r="H18" s="40" t="str">
        <f t="shared" si="2"/>
        <v>Antiguo</v>
      </c>
      <c r="J18" s="174">
        <v>96</v>
      </c>
    </row>
    <row r="19" spans="1:10" ht="15">
      <c r="A19" s="96" t="str">
        <f t="shared" si="0"/>
        <v>SGA 18</v>
      </c>
      <c r="B19" s="80">
        <v>18</v>
      </c>
      <c r="C19" s="81" t="s">
        <v>9</v>
      </c>
      <c r="D19" s="40" t="str">
        <f t="shared" si="1"/>
        <v>OK</v>
      </c>
      <c r="E19" s="96" t="s">
        <v>251</v>
      </c>
      <c r="F19" s="85">
        <v>18</v>
      </c>
      <c r="G19" s="86" t="s">
        <v>9</v>
      </c>
      <c r="H19" s="40" t="str">
        <f t="shared" si="2"/>
        <v>Antiguo</v>
      </c>
      <c r="J19" s="174">
        <v>25</v>
      </c>
    </row>
    <row r="20" spans="1:10" ht="15">
      <c r="A20" s="96" t="str">
        <f t="shared" si="0"/>
        <v>SGA 19</v>
      </c>
      <c r="B20" s="80"/>
      <c r="C20" s="81"/>
      <c r="D20" s="40" t="str">
        <f t="shared" si="1"/>
        <v>Error</v>
      </c>
      <c r="E20" s="96" t="s">
        <v>267</v>
      </c>
      <c r="F20" s="89">
        <v>19</v>
      </c>
      <c r="G20" s="88" t="s">
        <v>201</v>
      </c>
      <c r="H20" s="40" t="str">
        <f t="shared" si="2"/>
        <v>Nuevo</v>
      </c>
      <c r="J20" s="176">
        <v>25</v>
      </c>
    </row>
    <row r="21" spans="1:10">
      <c r="A21" s="96" t="str">
        <f t="shared" si="0"/>
        <v>SGA 20</v>
      </c>
      <c r="B21" s="80">
        <v>19</v>
      </c>
      <c r="C21" s="81" t="s">
        <v>103</v>
      </c>
      <c r="D21" s="40" t="str">
        <f t="shared" si="1"/>
        <v>Error</v>
      </c>
      <c r="E21" s="96" t="s">
        <v>252</v>
      </c>
      <c r="H21" s="40" t="s">
        <v>822</v>
      </c>
      <c r="J21" s="92">
        <v>0</v>
      </c>
    </row>
    <row r="22" spans="1:10" ht="15">
      <c r="A22" s="96" t="str">
        <f t="shared" si="0"/>
        <v>SGA 21</v>
      </c>
      <c r="B22" s="80">
        <v>20</v>
      </c>
      <c r="C22" s="81" t="s">
        <v>104</v>
      </c>
      <c r="D22" s="40" t="str">
        <f t="shared" si="1"/>
        <v>OK</v>
      </c>
      <c r="E22" s="96" t="s">
        <v>253</v>
      </c>
      <c r="F22" s="85">
        <v>20</v>
      </c>
      <c r="G22" s="86" t="s">
        <v>104</v>
      </c>
      <c r="H22" s="40" t="str">
        <f t="shared" si="2"/>
        <v>Antiguo</v>
      </c>
      <c r="J22" s="174">
        <v>6</v>
      </c>
    </row>
    <row r="23" spans="1:10" ht="15">
      <c r="A23" s="96" t="str">
        <f t="shared" si="0"/>
        <v>SGA 22</v>
      </c>
      <c r="B23" s="80">
        <v>21</v>
      </c>
      <c r="C23" s="81" t="s">
        <v>10</v>
      </c>
      <c r="D23" s="40" t="str">
        <f t="shared" si="1"/>
        <v>OK</v>
      </c>
      <c r="E23" s="96" t="s">
        <v>254</v>
      </c>
      <c r="F23" s="85">
        <v>21</v>
      </c>
      <c r="G23" s="86" t="s">
        <v>10</v>
      </c>
      <c r="H23" s="40" t="str">
        <f t="shared" si="2"/>
        <v>Antiguo</v>
      </c>
      <c r="J23" s="174">
        <v>25</v>
      </c>
    </row>
    <row r="24" spans="1:10" ht="15">
      <c r="A24" s="96" t="str">
        <f t="shared" si="0"/>
        <v>SGA 23</v>
      </c>
      <c r="B24" s="80">
        <v>22</v>
      </c>
      <c r="C24" s="81" t="s">
        <v>11</v>
      </c>
      <c r="D24" s="40" t="str">
        <f t="shared" si="1"/>
        <v>OK</v>
      </c>
      <c r="E24" s="96" t="s">
        <v>255</v>
      </c>
      <c r="F24" s="85">
        <v>22</v>
      </c>
      <c r="G24" s="86" t="s">
        <v>11</v>
      </c>
      <c r="H24" s="40" t="str">
        <f t="shared" si="2"/>
        <v>Antiguo</v>
      </c>
      <c r="J24" s="174">
        <v>25</v>
      </c>
    </row>
    <row r="25" spans="1:10" ht="15">
      <c r="A25" s="96" t="str">
        <f t="shared" si="0"/>
        <v>SGA 24</v>
      </c>
      <c r="B25" s="80">
        <v>23</v>
      </c>
      <c r="C25" s="81" t="s">
        <v>12</v>
      </c>
      <c r="D25" s="40" t="str">
        <f t="shared" si="1"/>
        <v>OK</v>
      </c>
      <c r="E25" s="96" t="s">
        <v>256</v>
      </c>
      <c r="F25" s="85">
        <v>23</v>
      </c>
      <c r="G25" s="86" t="s">
        <v>12</v>
      </c>
      <c r="H25" s="40" t="str">
        <f t="shared" si="2"/>
        <v>Antiguo</v>
      </c>
      <c r="J25" s="174">
        <v>25</v>
      </c>
    </row>
    <row r="26" spans="1:10" ht="15">
      <c r="A26" s="96" t="str">
        <f t="shared" si="0"/>
        <v>SGA 25</v>
      </c>
      <c r="B26" s="80">
        <v>24</v>
      </c>
      <c r="C26" s="81" t="s">
        <v>13</v>
      </c>
      <c r="D26" s="40" t="str">
        <f t="shared" si="1"/>
        <v>OK</v>
      </c>
      <c r="E26" s="96" t="s">
        <v>257</v>
      </c>
      <c r="F26" s="85">
        <v>24</v>
      </c>
      <c r="G26" s="86" t="s">
        <v>13</v>
      </c>
      <c r="H26" s="40" t="str">
        <f t="shared" si="2"/>
        <v>Antiguo</v>
      </c>
      <c r="J26" s="174">
        <v>96</v>
      </c>
    </row>
    <row r="27" spans="1:10" ht="15">
      <c r="A27" s="96" t="str">
        <f t="shared" si="0"/>
        <v>SGA 26</v>
      </c>
      <c r="B27" s="80">
        <v>25</v>
      </c>
      <c r="C27" s="81" t="s">
        <v>14</v>
      </c>
      <c r="D27" s="40" t="str">
        <f t="shared" si="1"/>
        <v>OK</v>
      </c>
      <c r="E27" s="96" t="s">
        <v>258</v>
      </c>
      <c r="F27" s="85">
        <v>25</v>
      </c>
      <c r="G27" s="86" t="s">
        <v>14</v>
      </c>
      <c r="H27" s="40" t="str">
        <f t="shared" si="2"/>
        <v>Antiguo</v>
      </c>
      <c r="J27" s="174">
        <v>96</v>
      </c>
    </row>
    <row r="28" spans="1:10" ht="15">
      <c r="A28" s="96" t="str">
        <f t="shared" si="0"/>
        <v>SGA 27</v>
      </c>
      <c r="B28" s="80">
        <v>26</v>
      </c>
      <c r="C28" s="81" t="s">
        <v>15</v>
      </c>
      <c r="D28" s="40" t="str">
        <f t="shared" si="1"/>
        <v>OK</v>
      </c>
      <c r="E28" s="96" t="s">
        <v>259</v>
      </c>
      <c r="F28" s="85">
        <v>26</v>
      </c>
      <c r="G28" s="86" t="s">
        <v>15</v>
      </c>
      <c r="H28" s="40" t="str">
        <f t="shared" si="2"/>
        <v>Antiguo</v>
      </c>
      <c r="J28" s="174">
        <v>25</v>
      </c>
    </row>
    <row r="29" spans="1:10" ht="15">
      <c r="A29" s="96" t="str">
        <f t="shared" si="0"/>
        <v>SGA 28</v>
      </c>
      <c r="B29" s="80">
        <v>27</v>
      </c>
      <c r="C29" s="81" t="s">
        <v>105</v>
      </c>
      <c r="D29" s="40" t="str">
        <f t="shared" si="1"/>
        <v>OK</v>
      </c>
      <c r="E29" s="96" t="s">
        <v>260</v>
      </c>
      <c r="F29" s="85">
        <v>27</v>
      </c>
      <c r="G29" s="86" t="s">
        <v>105</v>
      </c>
      <c r="H29" s="40" t="str">
        <f t="shared" si="2"/>
        <v>Antiguo</v>
      </c>
      <c r="J29" s="174">
        <v>4</v>
      </c>
    </row>
    <row r="30" spans="1:10" ht="15">
      <c r="A30" s="96" t="str">
        <f t="shared" si="0"/>
        <v>SGA 29</v>
      </c>
      <c r="B30" s="80">
        <v>28</v>
      </c>
      <c r="C30" s="81" t="s">
        <v>16</v>
      </c>
      <c r="D30" s="40" t="str">
        <f t="shared" si="1"/>
        <v>OK</v>
      </c>
      <c r="E30" s="96" t="s">
        <v>261</v>
      </c>
      <c r="F30" s="85">
        <v>28</v>
      </c>
      <c r="G30" s="86" t="s">
        <v>16</v>
      </c>
      <c r="H30" s="40" t="str">
        <f t="shared" si="2"/>
        <v>Antiguo</v>
      </c>
      <c r="J30" s="174">
        <v>25</v>
      </c>
    </row>
    <row r="31" spans="1:10" ht="15">
      <c r="A31" s="96" t="str">
        <f t="shared" si="0"/>
        <v>SGA 30</v>
      </c>
      <c r="B31" s="80">
        <v>29</v>
      </c>
      <c r="C31" s="81" t="s">
        <v>17</v>
      </c>
      <c r="D31" s="40" t="str">
        <f t="shared" si="1"/>
        <v>OK</v>
      </c>
      <c r="E31" s="96" t="s">
        <v>262</v>
      </c>
      <c r="F31" s="85">
        <v>29</v>
      </c>
      <c r="G31" s="86" t="s">
        <v>17</v>
      </c>
      <c r="H31" s="40" t="str">
        <f t="shared" si="2"/>
        <v>Antiguo</v>
      </c>
      <c r="J31" s="174">
        <v>25</v>
      </c>
    </row>
    <row r="32" spans="1:10" ht="15">
      <c r="A32" s="96" t="str">
        <f t="shared" si="0"/>
        <v>SGA 31</v>
      </c>
      <c r="B32" s="80">
        <v>30</v>
      </c>
      <c r="C32" s="81" t="s">
        <v>18</v>
      </c>
      <c r="D32" s="40" t="str">
        <f t="shared" si="1"/>
        <v>OK</v>
      </c>
      <c r="E32" s="96" t="s">
        <v>263</v>
      </c>
      <c r="F32" s="85">
        <v>30</v>
      </c>
      <c r="G32" s="86" t="s">
        <v>18</v>
      </c>
      <c r="H32" s="40" t="str">
        <f t="shared" si="2"/>
        <v>Antiguo</v>
      </c>
      <c r="J32" s="174">
        <v>25</v>
      </c>
    </row>
    <row r="33" spans="1:10" ht="15">
      <c r="A33" s="96" t="str">
        <f t="shared" si="0"/>
        <v>SGA 32</v>
      </c>
      <c r="B33" s="80">
        <v>31</v>
      </c>
      <c r="C33" s="81" t="s">
        <v>19</v>
      </c>
      <c r="D33" s="40" t="str">
        <f t="shared" si="1"/>
        <v>OK</v>
      </c>
      <c r="E33" s="96" t="s">
        <v>264</v>
      </c>
      <c r="F33" s="85">
        <v>31</v>
      </c>
      <c r="G33" s="86" t="s">
        <v>19</v>
      </c>
      <c r="H33" s="40" t="str">
        <f t="shared" si="2"/>
        <v>Antiguo</v>
      </c>
      <c r="J33" s="174">
        <v>25</v>
      </c>
    </row>
    <row r="34" spans="1:10" ht="15">
      <c r="A34" s="96" t="str">
        <f t="shared" si="0"/>
        <v>SGA 33</v>
      </c>
      <c r="B34" s="80">
        <v>32</v>
      </c>
      <c r="C34" s="81" t="s">
        <v>20</v>
      </c>
      <c r="D34" s="40" t="str">
        <f t="shared" si="1"/>
        <v>OK</v>
      </c>
      <c r="E34" s="96" t="s">
        <v>265</v>
      </c>
      <c r="F34" s="85">
        <v>32</v>
      </c>
      <c r="G34" s="86" t="s">
        <v>20</v>
      </c>
      <c r="H34" s="40" t="str">
        <f t="shared" si="2"/>
        <v>Antiguo</v>
      </c>
      <c r="J34" s="174">
        <v>25</v>
      </c>
    </row>
    <row r="35" spans="1:10" ht="15">
      <c r="A35" s="96" t="str">
        <f t="shared" si="0"/>
        <v>SGA 34</v>
      </c>
      <c r="B35" s="80">
        <v>33</v>
      </c>
      <c r="C35" s="81" t="s">
        <v>21</v>
      </c>
      <c r="D35" s="40" t="str">
        <f t="shared" si="1"/>
        <v>OK</v>
      </c>
      <c r="E35" s="96" t="s">
        <v>266</v>
      </c>
      <c r="F35" s="85">
        <v>33</v>
      </c>
      <c r="G35" s="86" t="s">
        <v>21</v>
      </c>
      <c r="H35" s="40" t="str">
        <f t="shared" si="2"/>
        <v>Antiguo</v>
      </c>
      <c r="J35" s="174">
        <v>25</v>
      </c>
    </row>
    <row r="36" spans="1:10" ht="15">
      <c r="A36" s="96" t="str">
        <f t="shared" si="0"/>
        <v>SGA 35</v>
      </c>
      <c r="B36" s="80">
        <v>34</v>
      </c>
      <c r="C36" s="81" t="s">
        <v>22</v>
      </c>
      <c r="D36" s="40" t="str">
        <f t="shared" si="1"/>
        <v>OK</v>
      </c>
      <c r="E36" s="96" t="s">
        <v>268</v>
      </c>
      <c r="F36" s="85">
        <v>34</v>
      </c>
      <c r="G36" s="86" t="s">
        <v>22</v>
      </c>
      <c r="H36" s="40" t="str">
        <f t="shared" si="2"/>
        <v>Antiguo</v>
      </c>
      <c r="J36" s="174">
        <v>25</v>
      </c>
    </row>
    <row r="37" spans="1:10" ht="15">
      <c r="A37" s="96" t="str">
        <f t="shared" si="0"/>
        <v>SGA 36</v>
      </c>
      <c r="B37" s="80">
        <v>35</v>
      </c>
      <c r="C37" s="81" t="s">
        <v>106</v>
      </c>
      <c r="D37" s="40" t="str">
        <f t="shared" si="1"/>
        <v>OK</v>
      </c>
      <c r="E37" s="96" t="s">
        <v>269</v>
      </c>
      <c r="F37" s="85">
        <v>35</v>
      </c>
      <c r="G37" s="86" t="s">
        <v>106</v>
      </c>
      <c r="H37" s="40" t="str">
        <f t="shared" si="2"/>
        <v>Antiguo</v>
      </c>
      <c r="J37" s="174">
        <v>25</v>
      </c>
    </row>
    <row r="38" spans="1:10" ht="15">
      <c r="A38" s="96" t="str">
        <f t="shared" si="0"/>
        <v>SGA 37</v>
      </c>
      <c r="B38" s="80">
        <v>36</v>
      </c>
      <c r="C38" s="81" t="s">
        <v>23</v>
      </c>
      <c r="D38" s="40" t="str">
        <f t="shared" si="1"/>
        <v>OK</v>
      </c>
      <c r="E38" s="96" t="s">
        <v>270</v>
      </c>
      <c r="F38" s="85">
        <v>36</v>
      </c>
      <c r="G38" s="86" t="s">
        <v>23</v>
      </c>
      <c r="H38" s="40" t="str">
        <f t="shared" si="2"/>
        <v>Antiguo</v>
      </c>
      <c r="J38" s="174">
        <v>25</v>
      </c>
    </row>
    <row r="39" spans="1:10" ht="15">
      <c r="A39" s="96" t="str">
        <f t="shared" si="0"/>
        <v>SGA 38</v>
      </c>
      <c r="B39" s="80">
        <v>37</v>
      </c>
      <c r="C39" s="81" t="s">
        <v>24</v>
      </c>
      <c r="D39" s="40" t="str">
        <f t="shared" si="1"/>
        <v>OK</v>
      </c>
      <c r="E39" s="96" t="s">
        <v>271</v>
      </c>
      <c r="F39" s="85">
        <v>37</v>
      </c>
      <c r="G39" s="86" t="s">
        <v>24</v>
      </c>
      <c r="H39" s="40" t="str">
        <f t="shared" si="2"/>
        <v>Antiguo</v>
      </c>
      <c r="J39" s="174">
        <v>37</v>
      </c>
    </row>
    <row r="40" spans="1:10" ht="15">
      <c r="A40" s="96" t="str">
        <f t="shared" si="0"/>
        <v>SGA 39</v>
      </c>
      <c r="B40" s="80">
        <v>38</v>
      </c>
      <c r="C40" s="81" t="s">
        <v>25</v>
      </c>
      <c r="D40" s="40" t="str">
        <f t="shared" si="1"/>
        <v>OK</v>
      </c>
      <c r="E40" s="96" t="s">
        <v>272</v>
      </c>
      <c r="F40" s="85">
        <v>38</v>
      </c>
      <c r="G40" s="86" t="s">
        <v>25</v>
      </c>
      <c r="H40" s="40" t="str">
        <f t="shared" si="2"/>
        <v>Antiguo</v>
      </c>
      <c r="J40" s="174">
        <v>37</v>
      </c>
    </row>
    <row r="41" spans="1:10" ht="15">
      <c r="A41" s="96" t="str">
        <f t="shared" si="0"/>
        <v>SGA 40</v>
      </c>
      <c r="B41" s="80">
        <v>39</v>
      </c>
      <c r="C41" s="81" t="s">
        <v>26</v>
      </c>
      <c r="D41" s="40" t="str">
        <f t="shared" si="1"/>
        <v>OK</v>
      </c>
      <c r="E41" s="96" t="s">
        <v>273</v>
      </c>
      <c r="F41" s="85">
        <v>39</v>
      </c>
      <c r="G41" s="86" t="s">
        <v>26</v>
      </c>
      <c r="H41" s="40" t="str">
        <f t="shared" si="2"/>
        <v>Antiguo</v>
      </c>
      <c r="J41" s="174">
        <v>37</v>
      </c>
    </row>
    <row r="42" spans="1:10" ht="15">
      <c r="A42" s="96" t="str">
        <f t="shared" si="0"/>
        <v>SGA 41</v>
      </c>
      <c r="B42" s="80">
        <v>40</v>
      </c>
      <c r="C42" s="81" t="s">
        <v>27</v>
      </c>
      <c r="D42" s="40" t="str">
        <f t="shared" si="1"/>
        <v>OK</v>
      </c>
      <c r="E42" s="96" t="s">
        <v>274</v>
      </c>
      <c r="F42" s="85">
        <v>40</v>
      </c>
      <c r="G42" s="86" t="s">
        <v>27</v>
      </c>
      <c r="H42" s="40" t="str">
        <f t="shared" si="2"/>
        <v>Antiguo</v>
      </c>
      <c r="J42" s="174">
        <v>37</v>
      </c>
    </row>
    <row r="43" spans="1:10" ht="15">
      <c r="A43" s="96" t="str">
        <f t="shared" si="0"/>
        <v>SGA 42</v>
      </c>
      <c r="B43" s="80">
        <v>41</v>
      </c>
      <c r="C43" s="81" t="s">
        <v>28</v>
      </c>
      <c r="D43" s="40" t="str">
        <f t="shared" si="1"/>
        <v>OK</v>
      </c>
      <c r="E43" s="96" t="s">
        <v>275</v>
      </c>
      <c r="F43" s="85">
        <v>41</v>
      </c>
      <c r="G43" s="86" t="s">
        <v>28</v>
      </c>
      <c r="H43" s="40" t="str">
        <f t="shared" si="2"/>
        <v>Antiguo</v>
      </c>
      <c r="J43" s="174">
        <v>37</v>
      </c>
    </row>
    <row r="44" spans="1:10" ht="15">
      <c r="A44" s="96" t="str">
        <f t="shared" si="0"/>
        <v>SGA 43</v>
      </c>
      <c r="D44" s="40" t="str">
        <f t="shared" si="1"/>
        <v>Error</v>
      </c>
      <c r="E44" s="96" t="s">
        <v>276</v>
      </c>
      <c r="F44" s="89">
        <v>42</v>
      </c>
      <c r="G44" s="88" t="s">
        <v>202</v>
      </c>
      <c r="H44" s="40" t="str">
        <f t="shared" si="2"/>
        <v>Nuevo</v>
      </c>
      <c r="J44" s="176">
        <v>20</v>
      </c>
    </row>
    <row r="45" spans="1:10" ht="15">
      <c r="A45" s="96" t="str">
        <f t="shared" si="0"/>
        <v>SGA 44</v>
      </c>
      <c r="B45" s="80">
        <v>42</v>
      </c>
      <c r="C45" s="81" t="s">
        <v>29</v>
      </c>
      <c r="D45" s="40" t="str">
        <f t="shared" si="1"/>
        <v>OK</v>
      </c>
      <c r="E45" s="96" t="s">
        <v>277</v>
      </c>
      <c r="F45" s="85">
        <v>43</v>
      </c>
      <c r="G45" s="86" t="s">
        <v>29</v>
      </c>
      <c r="H45" s="40" t="str">
        <f t="shared" si="2"/>
        <v>Antiguo</v>
      </c>
      <c r="J45" s="174">
        <v>25</v>
      </c>
    </row>
    <row r="46" spans="1:10" ht="15">
      <c r="A46" s="96" t="str">
        <f t="shared" si="0"/>
        <v>SGA 45</v>
      </c>
      <c r="B46" s="80">
        <v>43</v>
      </c>
      <c r="C46" s="81" t="s">
        <v>30</v>
      </c>
      <c r="D46" s="40" t="str">
        <f t="shared" si="1"/>
        <v>OK</v>
      </c>
      <c r="E46" s="96" t="s">
        <v>278</v>
      </c>
      <c r="F46" s="85">
        <v>44</v>
      </c>
      <c r="G46" s="86" t="s">
        <v>30</v>
      </c>
      <c r="H46" s="40" t="str">
        <f t="shared" si="2"/>
        <v>Antiguo</v>
      </c>
      <c r="J46" s="174">
        <v>67</v>
      </c>
    </row>
    <row r="47" spans="1:10" ht="15">
      <c r="A47" s="96" t="str">
        <f t="shared" si="0"/>
        <v>SGA 46</v>
      </c>
      <c r="B47" s="80">
        <v>44</v>
      </c>
      <c r="C47" s="81" t="s">
        <v>31</v>
      </c>
      <c r="D47" s="40" t="str">
        <f t="shared" si="1"/>
        <v>OK</v>
      </c>
      <c r="E47" s="96" t="s">
        <v>279</v>
      </c>
      <c r="F47" s="85">
        <v>45</v>
      </c>
      <c r="G47" s="86" t="s">
        <v>31</v>
      </c>
      <c r="H47" s="40" t="str">
        <f t="shared" si="2"/>
        <v>Antiguo</v>
      </c>
      <c r="J47" s="174">
        <v>35</v>
      </c>
    </row>
    <row r="48" spans="1:10" ht="15">
      <c r="A48" s="96" t="str">
        <f t="shared" si="0"/>
        <v>SGA 47</v>
      </c>
      <c r="B48" s="80">
        <v>45</v>
      </c>
      <c r="C48" s="81" t="s">
        <v>32</v>
      </c>
      <c r="D48" s="40" t="str">
        <f t="shared" si="1"/>
        <v>OK</v>
      </c>
      <c r="E48" s="96" t="s">
        <v>280</v>
      </c>
      <c r="F48" s="85">
        <v>46</v>
      </c>
      <c r="G48" s="86" t="s">
        <v>32</v>
      </c>
      <c r="H48" s="40" t="str">
        <f t="shared" si="2"/>
        <v>Antiguo</v>
      </c>
      <c r="J48" s="174">
        <v>25</v>
      </c>
    </row>
    <row r="49" spans="1:10" ht="15">
      <c r="A49" s="96" t="str">
        <f t="shared" si="0"/>
        <v>SGA 48</v>
      </c>
      <c r="D49" s="40" t="str">
        <f t="shared" si="1"/>
        <v>Error</v>
      </c>
      <c r="E49" s="96" t="s">
        <v>281</v>
      </c>
      <c r="F49" s="89">
        <v>47</v>
      </c>
      <c r="G49" s="88" t="s">
        <v>203</v>
      </c>
      <c r="H49" s="40" t="str">
        <f t="shared" si="2"/>
        <v>Nuevo</v>
      </c>
      <c r="J49" s="176">
        <v>20</v>
      </c>
    </row>
    <row r="50" spans="1:10" ht="15">
      <c r="A50" s="96" t="str">
        <f t="shared" si="0"/>
        <v>SGA 49</v>
      </c>
      <c r="B50" s="80">
        <v>46</v>
      </c>
      <c r="C50" s="81" t="s">
        <v>33</v>
      </c>
      <c r="D50" s="40" t="str">
        <f t="shared" si="1"/>
        <v>OK</v>
      </c>
      <c r="E50" s="96" t="s">
        <v>282</v>
      </c>
      <c r="F50" s="85">
        <v>48</v>
      </c>
      <c r="G50" s="86" t="s">
        <v>33</v>
      </c>
      <c r="H50" s="40" t="str">
        <f t="shared" si="2"/>
        <v>Antiguo</v>
      </c>
      <c r="J50" s="174">
        <v>41</v>
      </c>
    </row>
    <row r="51" spans="1:10" ht="15">
      <c r="A51" s="96" t="str">
        <f t="shared" si="0"/>
        <v>SGA 50</v>
      </c>
      <c r="B51" s="80">
        <v>47</v>
      </c>
      <c r="C51" s="81" t="s">
        <v>34</v>
      </c>
      <c r="D51" s="40" t="str">
        <f t="shared" si="1"/>
        <v>OK</v>
      </c>
      <c r="E51" s="96" t="s">
        <v>283</v>
      </c>
      <c r="F51" s="85">
        <v>49</v>
      </c>
      <c r="G51" s="86" t="s">
        <v>34</v>
      </c>
      <c r="H51" s="40" t="str">
        <f t="shared" si="2"/>
        <v>Antiguo</v>
      </c>
      <c r="J51" s="174">
        <v>22</v>
      </c>
    </row>
    <row r="52" spans="1:10" ht="15">
      <c r="A52" s="96" t="str">
        <f t="shared" si="0"/>
        <v>SGA 51</v>
      </c>
      <c r="B52" s="80">
        <v>48</v>
      </c>
      <c r="C52" s="81" t="s">
        <v>35</v>
      </c>
      <c r="D52" s="40" t="str">
        <f t="shared" si="1"/>
        <v>OK</v>
      </c>
      <c r="E52" s="96" t="s">
        <v>284</v>
      </c>
      <c r="F52" s="85">
        <v>50</v>
      </c>
      <c r="G52" s="86" t="s">
        <v>35</v>
      </c>
      <c r="H52" s="40" t="str">
        <f t="shared" si="2"/>
        <v>Antiguo</v>
      </c>
      <c r="J52" s="174">
        <v>25</v>
      </c>
    </row>
    <row r="53" spans="1:10" ht="15">
      <c r="A53" s="96" t="str">
        <f t="shared" si="0"/>
        <v>SGA 52</v>
      </c>
      <c r="B53" s="80">
        <v>49</v>
      </c>
      <c r="C53" s="81" t="s">
        <v>36</v>
      </c>
      <c r="D53" s="40" t="str">
        <f t="shared" si="1"/>
        <v>OK</v>
      </c>
      <c r="E53" s="96" t="s">
        <v>285</v>
      </c>
      <c r="F53" s="85">
        <v>51</v>
      </c>
      <c r="G53" s="86" t="s">
        <v>36</v>
      </c>
      <c r="H53" s="40" t="str">
        <f t="shared" si="2"/>
        <v>Antiguo</v>
      </c>
      <c r="J53" s="174">
        <v>59</v>
      </c>
    </row>
    <row r="54" spans="1:10" ht="15">
      <c r="A54" s="96" t="str">
        <f t="shared" si="0"/>
        <v>SGA 53</v>
      </c>
      <c r="B54" s="80">
        <v>50</v>
      </c>
      <c r="C54" s="81" t="s">
        <v>37</v>
      </c>
      <c r="D54" s="40" t="str">
        <f t="shared" si="1"/>
        <v>OK</v>
      </c>
      <c r="E54" s="96" t="s">
        <v>286</v>
      </c>
      <c r="F54" s="85">
        <v>52</v>
      </c>
      <c r="G54" s="86" t="s">
        <v>37</v>
      </c>
      <c r="H54" s="40" t="str">
        <f t="shared" si="2"/>
        <v>Antiguo</v>
      </c>
      <c r="J54" s="174">
        <v>25</v>
      </c>
    </row>
    <row r="55" spans="1:10" ht="15">
      <c r="A55" s="96" t="str">
        <f t="shared" si="0"/>
        <v>SGA 54</v>
      </c>
      <c r="B55" s="80">
        <v>51</v>
      </c>
      <c r="C55" s="81" t="s">
        <v>38</v>
      </c>
      <c r="D55" s="40" t="str">
        <f t="shared" si="1"/>
        <v>OK</v>
      </c>
      <c r="E55" s="96" t="s">
        <v>287</v>
      </c>
      <c r="F55" s="85">
        <v>53</v>
      </c>
      <c r="G55" s="86" t="s">
        <v>38</v>
      </c>
      <c r="H55" s="40" t="str">
        <f t="shared" si="2"/>
        <v>Antiguo</v>
      </c>
      <c r="J55" s="174">
        <v>56</v>
      </c>
    </row>
    <row r="56" spans="1:10" ht="15">
      <c r="A56" s="96" t="str">
        <f t="shared" si="0"/>
        <v>SGA 55</v>
      </c>
      <c r="B56" s="80">
        <v>52</v>
      </c>
      <c r="C56" s="81" t="s">
        <v>39</v>
      </c>
      <c r="D56" s="40" t="str">
        <f t="shared" si="1"/>
        <v>OK</v>
      </c>
      <c r="E56" s="96" t="s">
        <v>288</v>
      </c>
      <c r="F56" s="85">
        <v>54</v>
      </c>
      <c r="G56" s="86" t="s">
        <v>39</v>
      </c>
      <c r="H56" s="40" t="str">
        <f t="shared" si="2"/>
        <v>Antiguo</v>
      </c>
      <c r="J56" s="174">
        <v>65</v>
      </c>
    </row>
    <row r="57" spans="1:10" ht="15">
      <c r="A57" s="96" t="str">
        <f t="shared" si="0"/>
        <v>SGA 56</v>
      </c>
      <c r="D57" s="40" t="str">
        <f t="shared" si="1"/>
        <v>Error</v>
      </c>
      <c r="E57" s="96" t="s">
        <v>289</v>
      </c>
      <c r="F57" s="89">
        <v>55</v>
      </c>
      <c r="G57" s="88" t="s">
        <v>204</v>
      </c>
      <c r="H57" s="40" t="str">
        <f t="shared" si="2"/>
        <v>Nuevo</v>
      </c>
      <c r="J57" s="176">
        <v>25</v>
      </c>
    </row>
    <row r="58" spans="1:10" ht="15">
      <c r="A58" s="96" t="str">
        <f t="shared" si="0"/>
        <v>SGA 57</v>
      </c>
      <c r="D58" s="40" t="str">
        <f t="shared" si="1"/>
        <v>Error</v>
      </c>
      <c r="E58" s="96" t="s">
        <v>290</v>
      </c>
      <c r="F58" s="89">
        <v>56</v>
      </c>
      <c r="G58" s="88" t="s">
        <v>205</v>
      </c>
      <c r="H58" s="40" t="str">
        <f t="shared" si="2"/>
        <v>Nuevo</v>
      </c>
      <c r="J58" s="176">
        <v>25</v>
      </c>
    </row>
    <row r="59" spans="1:10" ht="15">
      <c r="A59" s="96" t="str">
        <f t="shared" si="0"/>
        <v>SGA 58</v>
      </c>
      <c r="D59" s="40" t="str">
        <f t="shared" si="1"/>
        <v>Error</v>
      </c>
      <c r="E59" s="96" t="s">
        <v>291</v>
      </c>
      <c r="F59" s="89">
        <v>57</v>
      </c>
      <c r="G59" s="88" t="s">
        <v>206</v>
      </c>
      <c r="H59" s="40" t="str">
        <f t="shared" si="2"/>
        <v>Nuevo</v>
      </c>
      <c r="J59" s="176">
        <v>20</v>
      </c>
    </row>
    <row r="60" spans="1:10" ht="15">
      <c r="A60" s="96" t="str">
        <f t="shared" si="0"/>
        <v>SGA 59</v>
      </c>
      <c r="B60" s="80">
        <v>53</v>
      </c>
      <c r="C60" s="81" t="s">
        <v>40</v>
      </c>
      <c r="D60" s="40" t="str">
        <f t="shared" si="1"/>
        <v>OK</v>
      </c>
      <c r="E60" s="96" t="s">
        <v>292</v>
      </c>
      <c r="F60" s="85">
        <v>58</v>
      </c>
      <c r="G60" s="86" t="s">
        <v>40</v>
      </c>
      <c r="H60" s="40" t="str">
        <f t="shared" si="2"/>
        <v>Antiguo</v>
      </c>
      <c r="J60" s="174">
        <v>2</v>
      </c>
    </row>
    <row r="61" spans="1:10" ht="15">
      <c r="A61" s="96" t="str">
        <f t="shared" si="0"/>
        <v>SGA 60</v>
      </c>
      <c r="B61" s="80">
        <v>54</v>
      </c>
      <c r="C61" s="81" t="s">
        <v>41</v>
      </c>
      <c r="D61" s="40" t="str">
        <f t="shared" si="1"/>
        <v>OK</v>
      </c>
      <c r="E61" s="96" t="s">
        <v>293</v>
      </c>
      <c r="F61" s="85">
        <v>59</v>
      </c>
      <c r="G61" s="86" t="s">
        <v>41</v>
      </c>
      <c r="H61" s="40" t="str">
        <f t="shared" si="2"/>
        <v>Antiguo</v>
      </c>
      <c r="J61" s="174">
        <v>96</v>
      </c>
    </row>
    <row r="62" spans="1:10" ht="15">
      <c r="A62" s="96" t="str">
        <f t="shared" si="0"/>
        <v>SGA 61</v>
      </c>
      <c r="B62" s="80">
        <v>55</v>
      </c>
      <c r="C62" s="81" t="s">
        <v>42</v>
      </c>
      <c r="D62" s="40" t="str">
        <f t="shared" si="1"/>
        <v>OK</v>
      </c>
      <c r="E62" s="96" t="s">
        <v>294</v>
      </c>
      <c r="F62" s="85">
        <v>60</v>
      </c>
      <c r="G62" s="86" t="s">
        <v>42</v>
      </c>
      <c r="H62" s="40" t="str">
        <f t="shared" si="2"/>
        <v>Antiguo</v>
      </c>
      <c r="J62" s="174">
        <v>96</v>
      </c>
    </row>
    <row r="63" spans="1:10" ht="15">
      <c r="A63" s="96" t="str">
        <f t="shared" si="0"/>
        <v>SGA 62</v>
      </c>
      <c r="B63" s="80">
        <v>56</v>
      </c>
      <c r="C63" s="81" t="s">
        <v>43</v>
      </c>
      <c r="D63" s="40" t="str">
        <f t="shared" si="1"/>
        <v>OK</v>
      </c>
      <c r="E63" s="96" t="s">
        <v>295</v>
      </c>
      <c r="F63" s="85">
        <v>61</v>
      </c>
      <c r="G63" s="86" t="s">
        <v>43</v>
      </c>
      <c r="H63" s="40" t="str">
        <f t="shared" si="2"/>
        <v>Antiguo</v>
      </c>
      <c r="J63" s="174">
        <v>96</v>
      </c>
    </row>
    <row r="64" spans="1:10" ht="15">
      <c r="A64" s="96" t="str">
        <f t="shared" si="0"/>
        <v>SGA 63</v>
      </c>
      <c r="B64" s="80">
        <v>57</v>
      </c>
      <c r="C64" s="81" t="s">
        <v>44</v>
      </c>
      <c r="D64" s="40" t="str">
        <f t="shared" si="1"/>
        <v>OK</v>
      </c>
      <c r="E64" s="96" t="s">
        <v>296</v>
      </c>
      <c r="F64" s="85">
        <v>62</v>
      </c>
      <c r="G64" s="86" t="s">
        <v>44</v>
      </c>
      <c r="H64" s="40" t="str">
        <f t="shared" si="2"/>
        <v>Antiguo</v>
      </c>
      <c r="J64" s="174">
        <v>96</v>
      </c>
    </row>
    <row r="65" spans="1:10" ht="15">
      <c r="A65" s="96" t="str">
        <f t="shared" si="0"/>
        <v>SGA 64</v>
      </c>
      <c r="B65" s="90">
        <v>58</v>
      </c>
      <c r="C65" s="91" t="s">
        <v>45</v>
      </c>
      <c r="D65" s="40" t="str">
        <f t="shared" si="1"/>
        <v>Error</v>
      </c>
      <c r="E65" s="96" t="s">
        <v>297</v>
      </c>
      <c r="H65" s="40" t="s">
        <v>822</v>
      </c>
      <c r="I65" s="94" t="s">
        <v>229</v>
      </c>
      <c r="J65" s="174">
        <v>0</v>
      </c>
    </row>
    <row r="66" spans="1:10" ht="15">
      <c r="A66" s="96" t="str">
        <f t="shared" si="0"/>
        <v>SGA 65</v>
      </c>
      <c r="B66" s="80">
        <v>59</v>
      </c>
      <c r="C66" s="81" t="s">
        <v>46</v>
      </c>
      <c r="D66" s="40" t="str">
        <f t="shared" si="1"/>
        <v>OK</v>
      </c>
      <c r="E66" s="96" t="s">
        <v>298</v>
      </c>
      <c r="F66" s="85">
        <v>63</v>
      </c>
      <c r="G66" s="86" t="s">
        <v>46</v>
      </c>
      <c r="H66" s="40" t="str">
        <f t="shared" si="2"/>
        <v>Antiguo</v>
      </c>
      <c r="J66" s="174">
        <v>96</v>
      </c>
    </row>
    <row r="67" spans="1:10" ht="15">
      <c r="A67" s="96" t="str">
        <f t="shared" ref="A67:A130" si="3">E67</f>
        <v>SGA 66</v>
      </c>
      <c r="B67" s="80">
        <v>60</v>
      </c>
      <c r="C67" s="81" t="s">
        <v>47</v>
      </c>
      <c r="D67" s="40" t="str">
        <f t="shared" ref="D67:D130" si="4">IF(C67=G67,"OK","Error")</f>
        <v>OK</v>
      </c>
      <c r="E67" s="96" t="s">
        <v>299</v>
      </c>
      <c r="F67" s="85">
        <v>64</v>
      </c>
      <c r="G67" s="86" t="s">
        <v>47</v>
      </c>
      <c r="H67" s="40" t="str">
        <f t="shared" ref="H67:H130" si="5">IF(D67="OK","Antiguo","Nuevo")</f>
        <v>Antiguo</v>
      </c>
      <c r="J67" s="174">
        <v>97</v>
      </c>
    </row>
    <row r="68" spans="1:10" ht="15">
      <c r="A68" s="96" t="str">
        <f t="shared" si="3"/>
        <v>SGA 67</v>
      </c>
      <c r="B68" s="80">
        <v>61</v>
      </c>
      <c r="C68" s="81" t="s">
        <v>48</v>
      </c>
      <c r="D68" s="40" t="str">
        <f t="shared" si="4"/>
        <v>OK</v>
      </c>
      <c r="E68" s="96" t="s">
        <v>300</v>
      </c>
      <c r="F68" s="85">
        <v>65</v>
      </c>
      <c r="G68" s="86" t="s">
        <v>48</v>
      </c>
      <c r="H68" s="40" t="str">
        <f t="shared" si="5"/>
        <v>Antiguo</v>
      </c>
      <c r="J68" s="174">
        <v>96</v>
      </c>
    </row>
    <row r="69" spans="1:10" ht="15">
      <c r="A69" s="96" t="str">
        <f t="shared" si="3"/>
        <v>SGA 68</v>
      </c>
      <c r="B69" s="80">
        <v>62</v>
      </c>
      <c r="C69" s="81" t="s">
        <v>49</v>
      </c>
      <c r="D69" s="40" t="str">
        <f t="shared" si="4"/>
        <v>OK</v>
      </c>
      <c r="E69" s="96" t="s">
        <v>301</v>
      </c>
      <c r="F69" s="85">
        <v>66</v>
      </c>
      <c r="G69" s="86" t="s">
        <v>49</v>
      </c>
      <c r="H69" s="40" t="str">
        <f t="shared" si="5"/>
        <v>Antiguo</v>
      </c>
      <c r="J69" s="174">
        <v>26</v>
      </c>
    </row>
    <row r="70" spans="1:10" ht="15">
      <c r="A70" s="96" t="str">
        <f t="shared" si="3"/>
        <v>SGA 69</v>
      </c>
      <c r="B70" s="80">
        <v>63</v>
      </c>
      <c r="C70" s="81" t="s">
        <v>50</v>
      </c>
      <c r="D70" s="40" t="str">
        <f t="shared" si="4"/>
        <v>OK</v>
      </c>
      <c r="E70" s="96" t="s">
        <v>302</v>
      </c>
      <c r="F70" s="85">
        <v>67</v>
      </c>
      <c r="G70" s="86" t="s">
        <v>50</v>
      </c>
      <c r="H70" s="40" t="str">
        <f t="shared" si="5"/>
        <v>Antiguo</v>
      </c>
      <c r="J70" s="174">
        <v>30</v>
      </c>
    </row>
    <row r="71" spans="1:10" ht="15">
      <c r="A71" s="96" t="str">
        <f t="shared" si="3"/>
        <v>SGA 70</v>
      </c>
      <c r="B71" s="90">
        <v>64</v>
      </c>
      <c r="C71" s="91" t="s">
        <v>51</v>
      </c>
      <c r="D71" s="40" t="str">
        <f t="shared" si="4"/>
        <v>Error</v>
      </c>
      <c r="E71" s="96" t="s">
        <v>303</v>
      </c>
      <c r="H71" s="40" t="s">
        <v>822</v>
      </c>
      <c r="J71" s="174">
        <v>0</v>
      </c>
    </row>
    <row r="72" spans="1:10" ht="15">
      <c r="A72" s="96" t="str">
        <f t="shared" si="3"/>
        <v>SGA 71</v>
      </c>
      <c r="D72" s="40" t="str">
        <f t="shared" si="4"/>
        <v>Error</v>
      </c>
      <c r="E72" s="96" t="s">
        <v>304</v>
      </c>
      <c r="F72" s="85">
        <v>68</v>
      </c>
      <c r="G72" s="86" t="s">
        <v>207</v>
      </c>
      <c r="H72" s="40" t="str">
        <f t="shared" si="5"/>
        <v>Nuevo</v>
      </c>
      <c r="J72" s="174">
        <v>30</v>
      </c>
    </row>
    <row r="73" spans="1:10" ht="15">
      <c r="A73" s="96" t="str">
        <f t="shared" si="3"/>
        <v>SGA 72</v>
      </c>
      <c r="D73" s="40" t="str">
        <f t="shared" si="4"/>
        <v>Error</v>
      </c>
      <c r="E73" s="96" t="s">
        <v>305</v>
      </c>
      <c r="F73" s="89">
        <v>69</v>
      </c>
      <c r="G73" s="88" t="s">
        <v>208</v>
      </c>
      <c r="H73" s="40" t="str">
        <f t="shared" si="5"/>
        <v>Nuevo</v>
      </c>
      <c r="J73" s="174">
        <v>5</v>
      </c>
    </row>
    <row r="74" spans="1:10" ht="15">
      <c r="A74" s="96" t="str">
        <f t="shared" si="3"/>
        <v>SGA 73</v>
      </c>
      <c r="B74" s="80">
        <v>65</v>
      </c>
      <c r="C74" s="81" t="s">
        <v>52</v>
      </c>
      <c r="D74" s="40" t="str">
        <f t="shared" si="4"/>
        <v>OK</v>
      </c>
      <c r="E74" s="96" t="s">
        <v>306</v>
      </c>
      <c r="F74" s="85">
        <v>70</v>
      </c>
      <c r="G74" s="86" t="s">
        <v>52</v>
      </c>
      <c r="H74" s="40" t="str">
        <f t="shared" si="5"/>
        <v>Antiguo</v>
      </c>
      <c r="J74" s="174">
        <v>7</v>
      </c>
    </row>
    <row r="75" spans="1:10" ht="15">
      <c r="A75" s="96" t="str">
        <f t="shared" si="3"/>
        <v>SGA 74</v>
      </c>
      <c r="B75" s="80">
        <v>66</v>
      </c>
      <c r="C75" s="81" t="s">
        <v>53</v>
      </c>
      <c r="D75" s="40" t="str">
        <f t="shared" si="4"/>
        <v>OK</v>
      </c>
      <c r="E75" s="96" t="s">
        <v>307</v>
      </c>
      <c r="F75" s="85">
        <v>71</v>
      </c>
      <c r="G75" s="86" t="s">
        <v>53</v>
      </c>
      <c r="H75" s="40" t="str">
        <f t="shared" si="5"/>
        <v>Antiguo</v>
      </c>
      <c r="J75" s="174">
        <v>34</v>
      </c>
    </row>
    <row r="76" spans="1:10" ht="15">
      <c r="A76" s="96" t="str">
        <f t="shared" si="3"/>
        <v>SGA 75</v>
      </c>
      <c r="D76" s="40" t="str">
        <f t="shared" si="4"/>
        <v>Error</v>
      </c>
      <c r="E76" s="96" t="s">
        <v>308</v>
      </c>
      <c r="F76" s="89">
        <v>72</v>
      </c>
      <c r="G76" s="88" t="s">
        <v>209</v>
      </c>
      <c r="H76" s="40" t="str">
        <f t="shared" si="5"/>
        <v>Nuevo</v>
      </c>
      <c r="J76" s="176">
        <v>7</v>
      </c>
    </row>
    <row r="77" spans="1:10" ht="15">
      <c r="A77" s="96" t="str">
        <f t="shared" si="3"/>
        <v>SGA 76</v>
      </c>
      <c r="B77" s="80">
        <v>67</v>
      </c>
      <c r="C77" s="81" t="s">
        <v>54</v>
      </c>
      <c r="D77" s="40" t="str">
        <f t="shared" si="4"/>
        <v>OK</v>
      </c>
      <c r="E77" s="96" t="s">
        <v>309</v>
      </c>
      <c r="F77" s="85">
        <v>73</v>
      </c>
      <c r="G77" s="86" t="s">
        <v>54</v>
      </c>
      <c r="H77" s="40" t="str">
        <f t="shared" si="5"/>
        <v>Antiguo</v>
      </c>
      <c r="J77" s="174">
        <v>10</v>
      </c>
    </row>
    <row r="78" spans="1:10" ht="15">
      <c r="A78" s="96" t="str">
        <f t="shared" si="3"/>
        <v>SGA 77</v>
      </c>
      <c r="B78" s="80">
        <v>68</v>
      </c>
      <c r="C78" s="81" t="s">
        <v>55</v>
      </c>
      <c r="D78" s="40" t="str">
        <f t="shared" si="4"/>
        <v>OK</v>
      </c>
      <c r="E78" s="96" t="s">
        <v>310</v>
      </c>
      <c r="F78" s="85">
        <v>74</v>
      </c>
      <c r="G78" s="86" t="s">
        <v>55</v>
      </c>
      <c r="H78" s="40" t="str">
        <f t="shared" si="5"/>
        <v>Antiguo</v>
      </c>
      <c r="J78" s="174">
        <v>71</v>
      </c>
    </row>
    <row r="79" spans="1:10" ht="15">
      <c r="A79" s="96" t="str">
        <f t="shared" si="3"/>
        <v>SGA 78</v>
      </c>
      <c r="B79" s="80">
        <v>69</v>
      </c>
      <c r="C79" s="81" t="s">
        <v>56</v>
      </c>
      <c r="D79" s="40" t="str">
        <f t="shared" si="4"/>
        <v>OK</v>
      </c>
      <c r="E79" s="96" t="s">
        <v>311</v>
      </c>
      <c r="F79" s="85">
        <v>75</v>
      </c>
      <c r="G79" s="86" t="s">
        <v>56</v>
      </c>
      <c r="H79" s="40" t="str">
        <f t="shared" si="5"/>
        <v>Antiguo</v>
      </c>
      <c r="J79" s="174">
        <v>310</v>
      </c>
    </row>
    <row r="80" spans="1:10" ht="15">
      <c r="A80" s="96" t="str">
        <f t="shared" si="3"/>
        <v>SGA 79</v>
      </c>
      <c r="B80" s="80">
        <v>70</v>
      </c>
      <c r="C80" s="81" t="s">
        <v>57</v>
      </c>
      <c r="D80" s="40" t="str">
        <f t="shared" si="4"/>
        <v>OK</v>
      </c>
      <c r="E80" s="96" t="s">
        <v>312</v>
      </c>
      <c r="F80" s="85">
        <v>76</v>
      </c>
      <c r="G80" s="86" t="s">
        <v>57</v>
      </c>
      <c r="H80" s="40" t="str">
        <f t="shared" si="5"/>
        <v>Antiguo</v>
      </c>
      <c r="J80" s="174">
        <v>25</v>
      </c>
    </row>
    <row r="81" spans="1:10" ht="15">
      <c r="A81" s="96" t="str">
        <f t="shared" si="3"/>
        <v>SGA 80</v>
      </c>
      <c r="B81" s="80">
        <v>71</v>
      </c>
      <c r="C81" s="81" t="s">
        <v>58</v>
      </c>
      <c r="D81" s="40" t="str">
        <f t="shared" si="4"/>
        <v>OK</v>
      </c>
      <c r="E81" s="96" t="s">
        <v>313</v>
      </c>
      <c r="F81" s="85">
        <v>77</v>
      </c>
      <c r="G81" s="86" t="s">
        <v>58</v>
      </c>
      <c r="H81" s="40" t="str">
        <f t="shared" si="5"/>
        <v>Antiguo</v>
      </c>
      <c r="J81" s="174">
        <v>5</v>
      </c>
    </row>
    <row r="82" spans="1:10" ht="15">
      <c r="A82" s="96" t="str">
        <f t="shared" si="3"/>
        <v>SGA 81</v>
      </c>
      <c r="B82" s="80">
        <v>72</v>
      </c>
      <c r="C82" s="81" t="s">
        <v>107</v>
      </c>
      <c r="D82" s="40" t="str">
        <f t="shared" si="4"/>
        <v>OK</v>
      </c>
      <c r="E82" s="96" t="s">
        <v>314</v>
      </c>
      <c r="F82" s="85">
        <v>78</v>
      </c>
      <c r="G82" s="86" t="s">
        <v>107</v>
      </c>
      <c r="H82" s="40" t="str">
        <f t="shared" si="5"/>
        <v>Antiguo</v>
      </c>
      <c r="J82" s="174">
        <v>96</v>
      </c>
    </row>
    <row r="83" spans="1:10" ht="15">
      <c r="A83" s="96" t="str">
        <f t="shared" si="3"/>
        <v>SGA 82</v>
      </c>
      <c r="D83" s="40" t="str">
        <f t="shared" si="4"/>
        <v>Error</v>
      </c>
      <c r="E83" s="96" t="s">
        <v>315</v>
      </c>
      <c r="F83" s="89">
        <v>79</v>
      </c>
      <c r="G83" s="88" t="s">
        <v>210</v>
      </c>
      <c r="H83" s="40" t="str">
        <f t="shared" si="5"/>
        <v>Nuevo</v>
      </c>
      <c r="J83" s="176">
        <v>70</v>
      </c>
    </row>
    <row r="84" spans="1:10" ht="15">
      <c r="A84" s="96" t="str">
        <f t="shared" si="3"/>
        <v>SGA 83</v>
      </c>
      <c r="B84" s="80">
        <v>73</v>
      </c>
      <c r="C84" s="81" t="s">
        <v>59</v>
      </c>
      <c r="D84" s="40" t="str">
        <f t="shared" si="4"/>
        <v>OK</v>
      </c>
      <c r="E84" s="96" t="s">
        <v>316</v>
      </c>
      <c r="F84" s="85">
        <v>80</v>
      </c>
      <c r="G84" s="86" t="s">
        <v>59</v>
      </c>
      <c r="H84" s="40" t="str">
        <f t="shared" si="5"/>
        <v>Antiguo</v>
      </c>
      <c r="J84" s="174">
        <v>96</v>
      </c>
    </row>
    <row r="85" spans="1:10" ht="15">
      <c r="A85" s="96" t="str">
        <f t="shared" si="3"/>
        <v>SGA 84</v>
      </c>
      <c r="B85" s="80">
        <v>74</v>
      </c>
      <c r="C85" s="81" t="s">
        <v>60</v>
      </c>
      <c r="D85" s="40" t="str">
        <f t="shared" si="4"/>
        <v>OK</v>
      </c>
      <c r="E85" s="96" t="s">
        <v>317</v>
      </c>
      <c r="F85" s="85">
        <v>81</v>
      </c>
      <c r="G85" s="86" t="s">
        <v>60</v>
      </c>
      <c r="H85" s="40" t="str">
        <f t="shared" si="5"/>
        <v>Antiguo</v>
      </c>
      <c r="J85" s="174">
        <v>96</v>
      </c>
    </row>
    <row r="86" spans="1:10" ht="15">
      <c r="A86" s="96" t="str">
        <f t="shared" si="3"/>
        <v>SGA 85</v>
      </c>
      <c r="B86" s="80">
        <v>75</v>
      </c>
      <c r="C86" s="81" t="s">
        <v>61</v>
      </c>
      <c r="D86" s="40" t="str">
        <f t="shared" si="4"/>
        <v>OK</v>
      </c>
      <c r="E86" s="96" t="s">
        <v>318</v>
      </c>
      <c r="F86" s="85">
        <v>82</v>
      </c>
      <c r="G86" s="86" t="s">
        <v>61</v>
      </c>
      <c r="H86" s="40" t="str">
        <f t="shared" si="5"/>
        <v>Antiguo</v>
      </c>
      <c r="J86" s="174">
        <v>15</v>
      </c>
    </row>
    <row r="87" spans="1:10" ht="15">
      <c r="A87" s="96" t="str">
        <f t="shared" si="3"/>
        <v>SGA 86</v>
      </c>
      <c r="B87" s="80">
        <v>76</v>
      </c>
      <c r="C87" s="81" t="s">
        <v>62</v>
      </c>
      <c r="D87" s="40" t="str">
        <f t="shared" si="4"/>
        <v>OK</v>
      </c>
      <c r="E87" s="96" t="s">
        <v>319</v>
      </c>
      <c r="F87" s="85">
        <v>83</v>
      </c>
      <c r="G87" s="86" t="s">
        <v>62</v>
      </c>
      <c r="H87" s="40" t="str">
        <f t="shared" si="5"/>
        <v>Antiguo</v>
      </c>
      <c r="J87" s="174">
        <v>18</v>
      </c>
    </row>
    <row r="88" spans="1:10" ht="15">
      <c r="A88" s="96" t="str">
        <f t="shared" si="3"/>
        <v>SGA 87</v>
      </c>
      <c r="B88" s="80">
        <v>77</v>
      </c>
      <c r="C88" s="81" t="s">
        <v>63</v>
      </c>
      <c r="D88" s="40" t="str">
        <f t="shared" si="4"/>
        <v>OK</v>
      </c>
      <c r="E88" s="96" t="s">
        <v>320</v>
      </c>
      <c r="F88" s="85">
        <v>84</v>
      </c>
      <c r="G88" s="86" t="s">
        <v>63</v>
      </c>
      <c r="H88" s="40" t="str">
        <f t="shared" si="5"/>
        <v>Antiguo</v>
      </c>
      <c r="J88" s="174">
        <v>27</v>
      </c>
    </row>
    <row r="89" spans="1:10" ht="15">
      <c r="A89" s="96" t="str">
        <f t="shared" si="3"/>
        <v>SGA 88</v>
      </c>
      <c r="B89" s="80">
        <v>78</v>
      </c>
      <c r="C89" s="81" t="s">
        <v>108</v>
      </c>
      <c r="D89" s="40" t="str">
        <f t="shared" si="4"/>
        <v>OK</v>
      </c>
      <c r="E89" s="96" t="s">
        <v>321</v>
      </c>
      <c r="F89" s="85">
        <v>85</v>
      </c>
      <c r="G89" s="86" t="s">
        <v>108</v>
      </c>
      <c r="H89" s="40" t="str">
        <f t="shared" si="5"/>
        <v>Antiguo</v>
      </c>
      <c r="J89" s="174">
        <v>30</v>
      </c>
    </row>
    <row r="90" spans="1:10" ht="15">
      <c r="A90" s="96" t="str">
        <f t="shared" si="3"/>
        <v>SGA 89</v>
      </c>
      <c r="B90" s="80">
        <v>79</v>
      </c>
      <c r="C90" s="81" t="s">
        <v>64</v>
      </c>
      <c r="D90" s="40" t="str">
        <f t="shared" si="4"/>
        <v>OK</v>
      </c>
      <c r="E90" s="96" t="s">
        <v>322</v>
      </c>
      <c r="F90" s="85">
        <v>86</v>
      </c>
      <c r="G90" s="86" t="s">
        <v>64</v>
      </c>
      <c r="H90" s="40" t="str">
        <f t="shared" si="5"/>
        <v>Antiguo</v>
      </c>
      <c r="J90" s="174">
        <v>13</v>
      </c>
    </row>
    <row r="91" spans="1:10" ht="15">
      <c r="A91" s="96" t="str">
        <f t="shared" si="3"/>
        <v>SGA 90</v>
      </c>
      <c r="B91" s="80">
        <v>80</v>
      </c>
      <c r="C91" s="81" t="s">
        <v>65</v>
      </c>
      <c r="D91" s="40" t="str">
        <f t="shared" si="4"/>
        <v>OK</v>
      </c>
      <c r="E91" s="96" t="s">
        <v>323</v>
      </c>
      <c r="F91" s="85">
        <v>87</v>
      </c>
      <c r="G91" s="86" t="s">
        <v>65</v>
      </c>
      <c r="H91" s="40" t="str">
        <f t="shared" si="5"/>
        <v>Antiguo</v>
      </c>
      <c r="J91" s="174">
        <v>283</v>
      </c>
    </row>
    <row r="92" spans="1:10" ht="15">
      <c r="A92" s="96" t="str">
        <f t="shared" si="3"/>
        <v>SGA 91</v>
      </c>
      <c r="B92" s="80">
        <v>81</v>
      </c>
      <c r="C92" s="81" t="s">
        <v>66</v>
      </c>
      <c r="D92" s="40" t="str">
        <f t="shared" si="4"/>
        <v>OK</v>
      </c>
      <c r="E92" s="96" t="s">
        <v>324</v>
      </c>
      <c r="F92" s="85">
        <v>88</v>
      </c>
      <c r="G92" s="86" t="s">
        <v>66</v>
      </c>
      <c r="H92" s="40" t="str">
        <f t="shared" si="5"/>
        <v>Antiguo</v>
      </c>
      <c r="J92" s="174">
        <v>10</v>
      </c>
    </row>
    <row r="93" spans="1:10" ht="15">
      <c r="A93" s="96" t="str">
        <f t="shared" si="3"/>
        <v>SGA 92</v>
      </c>
      <c r="B93" s="80">
        <v>82</v>
      </c>
      <c r="C93" s="81" t="s">
        <v>67</v>
      </c>
      <c r="D93" s="40" t="str">
        <f t="shared" si="4"/>
        <v>OK</v>
      </c>
      <c r="E93" s="96" t="s">
        <v>325</v>
      </c>
      <c r="F93" s="85">
        <v>89</v>
      </c>
      <c r="G93" s="86" t="s">
        <v>67</v>
      </c>
      <c r="H93" s="40" t="str">
        <f t="shared" si="5"/>
        <v>Antiguo</v>
      </c>
      <c r="J93" s="174">
        <v>96</v>
      </c>
    </row>
    <row r="94" spans="1:10" ht="15">
      <c r="A94" s="96" t="str">
        <f t="shared" si="3"/>
        <v>SGA 93</v>
      </c>
      <c r="B94" s="80">
        <v>83</v>
      </c>
      <c r="C94" s="81" t="s">
        <v>68</v>
      </c>
      <c r="D94" s="40" t="str">
        <f t="shared" si="4"/>
        <v>OK</v>
      </c>
      <c r="E94" s="96" t="s">
        <v>326</v>
      </c>
      <c r="F94" s="85">
        <v>90</v>
      </c>
      <c r="G94" s="86" t="s">
        <v>68</v>
      </c>
      <c r="H94" s="40" t="str">
        <f t="shared" si="5"/>
        <v>Antiguo</v>
      </c>
      <c r="J94" s="174">
        <v>3</v>
      </c>
    </row>
    <row r="95" spans="1:10" ht="15">
      <c r="A95" s="96" t="str">
        <f t="shared" si="3"/>
        <v>SGA 94</v>
      </c>
      <c r="B95" s="80">
        <v>84</v>
      </c>
      <c r="C95" s="81" t="s">
        <v>69</v>
      </c>
      <c r="D95" s="40" t="str">
        <f t="shared" si="4"/>
        <v>Error</v>
      </c>
      <c r="E95" s="96" t="s">
        <v>327</v>
      </c>
      <c r="H95" s="40" t="s">
        <v>822</v>
      </c>
      <c r="J95" s="174">
        <v>0</v>
      </c>
    </row>
    <row r="96" spans="1:10" ht="15">
      <c r="A96" s="96" t="str">
        <f t="shared" si="3"/>
        <v>SGA 95</v>
      </c>
      <c r="B96" s="80">
        <v>85</v>
      </c>
      <c r="C96" s="81" t="s">
        <v>109</v>
      </c>
      <c r="D96" s="40" t="str">
        <f t="shared" si="4"/>
        <v>Error</v>
      </c>
      <c r="E96" s="96" t="s">
        <v>328</v>
      </c>
      <c r="F96" s="89">
        <v>91</v>
      </c>
      <c r="G96" s="88" t="s">
        <v>211</v>
      </c>
      <c r="H96" s="40" t="str">
        <f t="shared" si="5"/>
        <v>Nuevo</v>
      </c>
      <c r="I96" s="94" t="s">
        <v>223</v>
      </c>
      <c r="J96" s="174">
        <v>56</v>
      </c>
    </row>
    <row r="97" spans="1:10" ht="15">
      <c r="A97" s="96" t="str">
        <f t="shared" si="3"/>
        <v>SGA 96</v>
      </c>
      <c r="B97" s="80">
        <v>86</v>
      </c>
      <c r="C97" s="81" t="s">
        <v>70</v>
      </c>
      <c r="D97" s="40" t="str">
        <f t="shared" si="4"/>
        <v>Error</v>
      </c>
      <c r="E97" s="96" t="s">
        <v>329</v>
      </c>
      <c r="F97" s="89">
        <v>92</v>
      </c>
      <c r="G97" s="88" t="s">
        <v>212</v>
      </c>
      <c r="H97" s="40" t="str">
        <f t="shared" si="5"/>
        <v>Nuevo</v>
      </c>
      <c r="I97" s="94" t="s">
        <v>223</v>
      </c>
      <c r="J97" s="174">
        <v>56</v>
      </c>
    </row>
    <row r="98" spans="1:10" ht="15">
      <c r="A98" s="96" t="str">
        <f t="shared" si="3"/>
        <v>SGA 97</v>
      </c>
      <c r="B98" s="80">
        <v>87</v>
      </c>
      <c r="C98" s="81" t="s">
        <v>71</v>
      </c>
      <c r="D98" s="40" t="str">
        <f t="shared" si="4"/>
        <v>OK</v>
      </c>
      <c r="E98" s="96" t="s">
        <v>330</v>
      </c>
      <c r="F98" s="85">
        <v>93</v>
      </c>
      <c r="G98" s="86" t="s">
        <v>71</v>
      </c>
      <c r="H98" s="40" t="str">
        <f t="shared" si="5"/>
        <v>Antiguo</v>
      </c>
      <c r="J98" s="174">
        <v>93</v>
      </c>
    </row>
    <row r="99" spans="1:10" ht="15">
      <c r="A99" s="96" t="str">
        <f t="shared" si="3"/>
        <v>SGA 98</v>
      </c>
      <c r="D99" s="40" t="str">
        <f t="shared" si="4"/>
        <v>Error</v>
      </c>
      <c r="E99" s="96" t="s">
        <v>331</v>
      </c>
      <c r="F99" s="85">
        <v>94</v>
      </c>
      <c r="G99" s="86" t="s">
        <v>213</v>
      </c>
      <c r="H99" s="40" t="str">
        <f t="shared" si="5"/>
        <v>Nuevo</v>
      </c>
      <c r="J99" s="176">
        <v>4</v>
      </c>
    </row>
    <row r="100" spans="1:10" ht="15">
      <c r="A100" s="96" t="str">
        <f t="shared" si="3"/>
        <v>SGA 99</v>
      </c>
      <c r="B100" s="80">
        <v>88</v>
      </c>
      <c r="C100" s="81" t="s">
        <v>110</v>
      </c>
      <c r="D100" s="40" t="str">
        <f t="shared" si="4"/>
        <v>OK</v>
      </c>
      <c r="E100" s="96" t="s">
        <v>332</v>
      </c>
      <c r="F100" s="85">
        <v>95</v>
      </c>
      <c r="G100" s="86" t="s">
        <v>110</v>
      </c>
      <c r="H100" s="40" t="str">
        <f t="shared" si="5"/>
        <v>Antiguo</v>
      </c>
      <c r="J100" s="174">
        <v>9</v>
      </c>
    </row>
    <row r="101" spans="1:10" ht="15">
      <c r="A101" s="96" t="str">
        <f t="shared" si="3"/>
        <v>SGA 100</v>
      </c>
      <c r="B101" s="80">
        <v>89</v>
      </c>
      <c r="C101" s="81" t="s">
        <v>72</v>
      </c>
      <c r="D101" s="40" t="str">
        <f t="shared" si="4"/>
        <v>OK</v>
      </c>
      <c r="E101" s="96" t="s">
        <v>333</v>
      </c>
      <c r="F101" s="85">
        <v>96</v>
      </c>
      <c r="G101" s="86" t="s">
        <v>72</v>
      </c>
      <c r="H101" s="40" t="str">
        <f t="shared" si="5"/>
        <v>Antiguo</v>
      </c>
      <c r="J101" s="174">
        <v>14</v>
      </c>
    </row>
    <row r="102" spans="1:10" ht="15">
      <c r="A102" s="96" t="str">
        <f t="shared" si="3"/>
        <v>SGA 101</v>
      </c>
      <c r="B102" s="80">
        <v>90</v>
      </c>
      <c r="C102" s="81" t="s">
        <v>73</v>
      </c>
      <c r="D102" s="40" t="str">
        <f t="shared" si="4"/>
        <v>OK</v>
      </c>
      <c r="E102" s="96" t="s">
        <v>334</v>
      </c>
      <c r="F102" s="85">
        <v>97</v>
      </c>
      <c r="G102" s="86" t="s">
        <v>73</v>
      </c>
      <c r="H102" s="40" t="str">
        <f t="shared" si="5"/>
        <v>Antiguo</v>
      </c>
      <c r="J102" s="174">
        <v>1</v>
      </c>
    </row>
    <row r="103" spans="1:10" ht="15">
      <c r="A103" s="96" t="str">
        <f t="shared" si="3"/>
        <v>SGA 102</v>
      </c>
      <c r="B103" s="80">
        <v>91</v>
      </c>
      <c r="C103" s="81" t="s">
        <v>74</v>
      </c>
      <c r="D103" s="40" t="str">
        <f t="shared" si="4"/>
        <v>OK</v>
      </c>
      <c r="E103" s="96" t="s">
        <v>335</v>
      </c>
      <c r="F103" s="85">
        <v>98</v>
      </c>
      <c r="G103" s="86" t="s">
        <v>74</v>
      </c>
      <c r="H103" s="40" t="str">
        <f t="shared" si="5"/>
        <v>Antiguo</v>
      </c>
      <c r="J103" s="174">
        <v>14</v>
      </c>
    </row>
    <row r="104" spans="1:10" ht="15">
      <c r="A104" s="96" t="str">
        <f t="shared" si="3"/>
        <v>SGA 103</v>
      </c>
      <c r="B104" s="80">
        <v>92</v>
      </c>
      <c r="C104" s="81" t="s">
        <v>75</v>
      </c>
      <c r="D104" s="40" t="str">
        <f t="shared" si="4"/>
        <v>OK</v>
      </c>
      <c r="E104" s="96" t="s">
        <v>336</v>
      </c>
      <c r="F104" s="85">
        <v>99</v>
      </c>
      <c r="G104" s="86" t="s">
        <v>75</v>
      </c>
      <c r="H104" s="40" t="str">
        <f t="shared" si="5"/>
        <v>Antiguo</v>
      </c>
      <c r="J104" s="174">
        <v>7</v>
      </c>
    </row>
    <row r="105" spans="1:10" ht="15">
      <c r="A105" s="96" t="str">
        <f t="shared" si="3"/>
        <v>SGA 104</v>
      </c>
      <c r="B105" s="80">
        <v>93</v>
      </c>
      <c r="C105" s="81" t="s">
        <v>76</v>
      </c>
      <c r="D105" s="40" t="str">
        <f t="shared" si="4"/>
        <v>OK</v>
      </c>
      <c r="E105" s="96" t="s">
        <v>337</v>
      </c>
      <c r="F105" s="85">
        <v>100</v>
      </c>
      <c r="G105" s="86" t="s">
        <v>76</v>
      </c>
      <c r="H105" s="40" t="str">
        <f t="shared" si="5"/>
        <v>Antiguo</v>
      </c>
      <c r="J105" s="174">
        <v>37</v>
      </c>
    </row>
    <row r="106" spans="1:10" ht="15">
      <c r="A106" s="96" t="str">
        <f t="shared" si="3"/>
        <v>SGA 105</v>
      </c>
      <c r="B106" s="80">
        <v>94</v>
      </c>
      <c r="C106" s="81" t="s">
        <v>111</v>
      </c>
      <c r="D106" s="40" t="str">
        <f t="shared" si="4"/>
        <v>OK</v>
      </c>
      <c r="E106" s="96" t="s">
        <v>338</v>
      </c>
      <c r="F106" s="85">
        <v>101</v>
      </c>
      <c r="G106" s="86" t="s">
        <v>111</v>
      </c>
      <c r="H106" s="40" t="str">
        <f t="shared" si="5"/>
        <v>Antiguo</v>
      </c>
      <c r="J106" s="174">
        <v>1</v>
      </c>
    </row>
    <row r="107" spans="1:10" ht="15">
      <c r="A107" s="96" t="str">
        <f t="shared" si="3"/>
        <v>SGA 106</v>
      </c>
      <c r="B107" s="80">
        <v>95</v>
      </c>
      <c r="C107" s="81" t="s">
        <v>77</v>
      </c>
      <c r="D107" s="40" t="str">
        <f t="shared" si="4"/>
        <v>OK</v>
      </c>
      <c r="E107" s="96" t="s">
        <v>339</v>
      </c>
      <c r="F107" s="85">
        <v>102</v>
      </c>
      <c r="G107" s="86" t="s">
        <v>77</v>
      </c>
      <c r="H107" s="40" t="str">
        <f t="shared" si="5"/>
        <v>Antiguo</v>
      </c>
      <c r="J107" s="174">
        <v>15</v>
      </c>
    </row>
    <row r="108" spans="1:10" ht="15">
      <c r="A108" s="96" t="str">
        <f t="shared" si="3"/>
        <v>SGA 107</v>
      </c>
      <c r="B108" s="80">
        <v>96</v>
      </c>
      <c r="C108" s="81" t="s">
        <v>78</v>
      </c>
      <c r="D108" s="40" t="str">
        <f t="shared" si="4"/>
        <v>OK</v>
      </c>
      <c r="E108" s="96" t="s">
        <v>340</v>
      </c>
      <c r="F108" s="85">
        <v>103</v>
      </c>
      <c r="G108" s="86" t="s">
        <v>78</v>
      </c>
      <c r="H108" s="40" t="str">
        <f t="shared" si="5"/>
        <v>Antiguo</v>
      </c>
      <c r="J108" s="174">
        <v>37</v>
      </c>
    </row>
    <row r="109" spans="1:10" ht="15">
      <c r="A109" s="96" t="str">
        <f t="shared" si="3"/>
        <v>SGA 108</v>
      </c>
      <c r="B109" s="80">
        <v>97</v>
      </c>
      <c r="C109" s="81" t="s">
        <v>79</v>
      </c>
      <c r="D109" s="40" t="str">
        <f t="shared" si="4"/>
        <v>OK</v>
      </c>
      <c r="E109" s="96" t="s">
        <v>341</v>
      </c>
      <c r="F109" s="85">
        <v>104</v>
      </c>
      <c r="G109" s="86" t="s">
        <v>79</v>
      </c>
      <c r="H109" s="40" t="str">
        <f t="shared" si="5"/>
        <v>Antiguo</v>
      </c>
      <c r="J109" s="174">
        <v>40</v>
      </c>
    </row>
    <row r="110" spans="1:10" ht="15">
      <c r="A110" s="96" t="str">
        <f t="shared" si="3"/>
        <v>SGA 109</v>
      </c>
      <c r="B110" s="80">
        <v>98</v>
      </c>
      <c r="C110" s="81" t="s">
        <v>112</v>
      </c>
      <c r="D110" s="40" t="str">
        <f t="shared" si="4"/>
        <v>Error</v>
      </c>
      <c r="E110" s="96" t="s">
        <v>342</v>
      </c>
      <c r="H110" s="40" t="s">
        <v>822</v>
      </c>
      <c r="I110" s="94" t="s">
        <v>229</v>
      </c>
      <c r="J110" s="174">
        <v>0</v>
      </c>
    </row>
    <row r="111" spans="1:10" ht="15">
      <c r="A111" s="96" t="str">
        <f t="shared" si="3"/>
        <v>SGA 110</v>
      </c>
      <c r="B111" s="80">
        <v>99</v>
      </c>
      <c r="C111" s="81" t="s">
        <v>113</v>
      </c>
      <c r="D111" s="40" t="str">
        <f t="shared" si="4"/>
        <v>Error</v>
      </c>
      <c r="E111" s="96" t="s">
        <v>343</v>
      </c>
      <c r="H111" s="40" t="s">
        <v>822</v>
      </c>
      <c r="I111" s="94" t="s">
        <v>229</v>
      </c>
      <c r="J111" s="174">
        <v>0</v>
      </c>
    </row>
    <row r="112" spans="1:10" ht="15">
      <c r="A112" s="96" t="str">
        <f t="shared" si="3"/>
        <v>SGA 111</v>
      </c>
      <c r="B112" s="80">
        <v>100</v>
      </c>
      <c r="C112" s="81" t="s">
        <v>114</v>
      </c>
      <c r="D112" s="40" t="str">
        <f t="shared" si="4"/>
        <v>Error</v>
      </c>
      <c r="E112" s="96" t="s">
        <v>344</v>
      </c>
      <c r="H112" s="40" t="s">
        <v>822</v>
      </c>
      <c r="I112" s="94" t="s">
        <v>229</v>
      </c>
      <c r="J112" s="174">
        <v>0</v>
      </c>
    </row>
    <row r="113" spans="1:10" ht="15">
      <c r="A113" s="96" t="str">
        <f t="shared" si="3"/>
        <v>SGA 112</v>
      </c>
      <c r="B113" s="80">
        <v>101</v>
      </c>
      <c r="C113" s="81" t="s">
        <v>115</v>
      </c>
      <c r="D113" s="40" t="str">
        <f t="shared" si="4"/>
        <v>Error</v>
      </c>
      <c r="E113" s="96" t="s">
        <v>345</v>
      </c>
      <c r="H113" s="40" t="s">
        <v>822</v>
      </c>
      <c r="I113" s="94" t="s">
        <v>229</v>
      </c>
      <c r="J113" s="174">
        <v>0</v>
      </c>
    </row>
    <row r="114" spans="1:10" ht="15">
      <c r="A114" s="96" t="str">
        <f t="shared" si="3"/>
        <v>SGA 113</v>
      </c>
      <c r="B114" s="80">
        <v>102</v>
      </c>
      <c r="C114" s="81" t="s">
        <v>116</v>
      </c>
      <c r="D114" s="40" t="str">
        <f t="shared" si="4"/>
        <v>Error</v>
      </c>
      <c r="E114" s="96" t="s">
        <v>346</v>
      </c>
      <c r="H114" s="40" t="s">
        <v>822</v>
      </c>
      <c r="I114" s="94" t="s">
        <v>229</v>
      </c>
      <c r="J114" s="174">
        <v>0</v>
      </c>
    </row>
    <row r="115" spans="1:10" ht="15">
      <c r="A115" s="96" t="str">
        <f t="shared" si="3"/>
        <v>SGA 114</v>
      </c>
      <c r="B115" s="80">
        <v>103</v>
      </c>
      <c r="C115" s="81" t="s">
        <v>117</v>
      </c>
      <c r="D115" s="40" t="str">
        <f t="shared" si="4"/>
        <v>Error</v>
      </c>
      <c r="E115" s="96" t="s">
        <v>347</v>
      </c>
      <c r="H115" s="40" t="s">
        <v>822</v>
      </c>
      <c r="I115" s="94" t="s">
        <v>229</v>
      </c>
      <c r="J115" s="174">
        <v>0</v>
      </c>
    </row>
    <row r="116" spans="1:10" ht="15">
      <c r="A116" s="96" t="str">
        <f t="shared" si="3"/>
        <v>SGA 115</v>
      </c>
      <c r="B116" s="80">
        <v>104</v>
      </c>
      <c r="C116" s="81" t="s">
        <v>118</v>
      </c>
      <c r="D116" s="40" t="str">
        <f t="shared" si="4"/>
        <v>Error</v>
      </c>
      <c r="E116" s="96" t="s">
        <v>348</v>
      </c>
      <c r="H116" s="40" t="s">
        <v>822</v>
      </c>
      <c r="I116" s="94" t="s">
        <v>229</v>
      </c>
      <c r="J116" s="174">
        <v>0</v>
      </c>
    </row>
    <row r="117" spans="1:10" ht="15">
      <c r="A117" s="96" t="str">
        <f t="shared" si="3"/>
        <v>SGA 116</v>
      </c>
      <c r="B117" s="80">
        <v>105</v>
      </c>
      <c r="C117" s="81" t="s">
        <v>119</v>
      </c>
      <c r="D117" s="40" t="str">
        <f t="shared" si="4"/>
        <v>Error</v>
      </c>
      <c r="E117" s="96" t="s">
        <v>349</v>
      </c>
      <c r="H117" s="40" t="s">
        <v>822</v>
      </c>
      <c r="I117" s="94" t="s">
        <v>229</v>
      </c>
      <c r="J117" s="174">
        <v>0</v>
      </c>
    </row>
    <row r="118" spans="1:10" ht="15">
      <c r="A118" s="96" t="str">
        <f t="shared" si="3"/>
        <v>SGA 117</v>
      </c>
      <c r="B118" s="80">
        <v>106</v>
      </c>
      <c r="C118" s="81" t="s">
        <v>120</v>
      </c>
      <c r="D118" s="40" t="str">
        <f t="shared" si="4"/>
        <v>Error</v>
      </c>
      <c r="E118" s="96" t="s">
        <v>350</v>
      </c>
      <c r="H118" s="40" t="s">
        <v>822</v>
      </c>
      <c r="I118" s="94" t="s">
        <v>229</v>
      </c>
      <c r="J118" s="174">
        <v>0</v>
      </c>
    </row>
    <row r="119" spans="1:10" ht="15">
      <c r="A119" s="96" t="str">
        <f t="shared" si="3"/>
        <v>SGA 118</v>
      </c>
      <c r="B119" s="80">
        <v>107</v>
      </c>
      <c r="C119" s="81" t="s">
        <v>121</v>
      </c>
      <c r="D119" s="40" t="str">
        <f t="shared" si="4"/>
        <v>Error</v>
      </c>
      <c r="E119" s="96" t="s">
        <v>351</v>
      </c>
      <c r="H119" s="40" t="s">
        <v>822</v>
      </c>
      <c r="I119" s="94" t="s">
        <v>229</v>
      </c>
      <c r="J119" s="174">
        <v>0</v>
      </c>
    </row>
    <row r="120" spans="1:10" ht="15">
      <c r="A120" s="96" t="str">
        <f t="shared" si="3"/>
        <v>SGA 119</v>
      </c>
      <c r="B120" s="80">
        <v>108</v>
      </c>
      <c r="C120" s="81" t="s">
        <v>80</v>
      </c>
      <c r="D120" s="40" t="str">
        <f t="shared" si="4"/>
        <v>Error</v>
      </c>
      <c r="E120" s="96" t="s">
        <v>352</v>
      </c>
      <c r="H120" s="40" t="s">
        <v>822</v>
      </c>
      <c r="I120" s="94" t="s">
        <v>229</v>
      </c>
      <c r="J120" s="174">
        <v>0</v>
      </c>
    </row>
    <row r="121" spans="1:10" ht="15">
      <c r="A121" s="96" t="str">
        <f t="shared" si="3"/>
        <v>SGA 120</v>
      </c>
      <c r="B121" s="80">
        <v>109</v>
      </c>
      <c r="C121" s="81" t="s">
        <v>122</v>
      </c>
      <c r="D121" s="40" t="str">
        <f t="shared" si="4"/>
        <v>Error</v>
      </c>
      <c r="E121" s="96" t="s">
        <v>353</v>
      </c>
      <c r="H121" s="40" t="s">
        <v>822</v>
      </c>
      <c r="I121" s="94" t="s">
        <v>229</v>
      </c>
      <c r="J121" s="174">
        <v>0</v>
      </c>
    </row>
    <row r="122" spans="1:10" ht="15">
      <c r="A122" s="96" t="str">
        <f t="shared" si="3"/>
        <v>SGA 121</v>
      </c>
      <c r="B122" s="80">
        <v>110</v>
      </c>
      <c r="C122" s="81" t="s">
        <v>123</v>
      </c>
      <c r="D122" s="40" t="str">
        <f t="shared" si="4"/>
        <v>Error</v>
      </c>
      <c r="E122" s="96" t="s">
        <v>354</v>
      </c>
      <c r="H122" s="40" t="s">
        <v>822</v>
      </c>
      <c r="I122" s="94" t="s">
        <v>229</v>
      </c>
      <c r="J122" s="174">
        <v>0</v>
      </c>
    </row>
    <row r="123" spans="1:10" ht="15">
      <c r="A123" s="96" t="str">
        <f t="shared" si="3"/>
        <v>SGA 122</v>
      </c>
      <c r="B123" s="80">
        <v>111</v>
      </c>
      <c r="C123" s="81" t="s">
        <v>124</v>
      </c>
      <c r="D123" s="40" t="str">
        <f t="shared" si="4"/>
        <v>Error</v>
      </c>
      <c r="E123" s="96" t="s">
        <v>355</v>
      </c>
      <c r="F123" s="85">
        <v>105</v>
      </c>
      <c r="G123" s="86" t="s">
        <v>214</v>
      </c>
      <c r="H123" s="40" t="s">
        <v>230</v>
      </c>
      <c r="I123" s="94" t="s">
        <v>224</v>
      </c>
      <c r="J123" s="174">
        <v>24</v>
      </c>
    </row>
    <row r="124" spans="1:10" ht="15">
      <c r="A124" s="96" t="str">
        <f t="shared" si="3"/>
        <v>SGA 123</v>
      </c>
      <c r="B124" s="80">
        <v>112</v>
      </c>
      <c r="C124" s="81" t="s">
        <v>125</v>
      </c>
      <c r="D124" s="40" t="str">
        <f t="shared" si="4"/>
        <v>OK</v>
      </c>
      <c r="E124" s="96" t="s">
        <v>356</v>
      </c>
      <c r="F124" s="85">
        <v>106</v>
      </c>
      <c r="G124" s="86" t="s">
        <v>125</v>
      </c>
      <c r="H124" s="40" t="str">
        <f t="shared" si="5"/>
        <v>Antiguo</v>
      </c>
      <c r="J124" s="174">
        <v>14</v>
      </c>
    </row>
    <row r="125" spans="1:10" ht="15">
      <c r="A125" s="96" t="str">
        <f t="shared" si="3"/>
        <v>SGA 124</v>
      </c>
      <c r="B125" s="80">
        <v>113</v>
      </c>
      <c r="C125" s="81" t="s">
        <v>126</v>
      </c>
      <c r="D125" s="40" t="str">
        <f t="shared" si="4"/>
        <v>OK</v>
      </c>
      <c r="E125" s="96" t="s">
        <v>357</v>
      </c>
      <c r="F125" s="85">
        <v>107</v>
      </c>
      <c r="G125" s="86" t="s">
        <v>126</v>
      </c>
      <c r="H125" s="40" t="str">
        <f t="shared" si="5"/>
        <v>Antiguo</v>
      </c>
      <c r="J125" s="174">
        <v>11</v>
      </c>
    </row>
    <row r="126" spans="1:10" ht="15">
      <c r="A126" s="96" t="str">
        <f t="shared" si="3"/>
        <v>SGA 125</v>
      </c>
      <c r="B126" s="80">
        <v>114</v>
      </c>
      <c r="C126" s="81" t="s">
        <v>127</v>
      </c>
      <c r="D126" s="40" t="str">
        <f t="shared" si="4"/>
        <v>OK</v>
      </c>
      <c r="E126" s="96" t="s">
        <v>358</v>
      </c>
      <c r="F126" s="85">
        <v>108</v>
      </c>
      <c r="G126" s="86" t="s">
        <v>127</v>
      </c>
      <c r="H126" s="40" t="str">
        <f t="shared" si="5"/>
        <v>Antiguo</v>
      </c>
      <c r="J126" s="174">
        <v>46</v>
      </c>
    </row>
    <row r="127" spans="1:10" ht="15">
      <c r="A127" s="96" t="str">
        <f t="shared" si="3"/>
        <v>SGA 126</v>
      </c>
      <c r="B127" s="80">
        <v>115</v>
      </c>
      <c r="C127" s="81" t="s">
        <v>128</v>
      </c>
      <c r="D127" s="40" t="str">
        <f t="shared" si="4"/>
        <v>OK</v>
      </c>
      <c r="E127" s="96" t="s">
        <v>359</v>
      </c>
      <c r="F127" s="85">
        <v>109</v>
      </c>
      <c r="G127" s="86" t="s">
        <v>128</v>
      </c>
      <c r="H127" s="40" t="str">
        <f t="shared" si="5"/>
        <v>Antiguo</v>
      </c>
      <c r="J127" s="174">
        <v>10</v>
      </c>
    </row>
    <row r="128" spans="1:10" ht="15">
      <c r="A128" s="96" t="str">
        <f t="shared" si="3"/>
        <v>SGA 127</v>
      </c>
      <c r="B128" s="80">
        <v>116</v>
      </c>
      <c r="C128" s="81" t="s">
        <v>129</v>
      </c>
      <c r="D128" s="40" t="str">
        <f t="shared" si="4"/>
        <v>Error</v>
      </c>
      <c r="E128" s="96" t="s">
        <v>360</v>
      </c>
      <c r="F128" s="89">
        <v>110</v>
      </c>
      <c r="G128" s="88" t="s">
        <v>215</v>
      </c>
      <c r="H128" s="40" t="str">
        <f t="shared" si="5"/>
        <v>Nuevo</v>
      </c>
      <c r="I128" s="94" t="s">
        <v>225</v>
      </c>
      <c r="J128" s="174">
        <v>1</v>
      </c>
    </row>
    <row r="129" spans="1:10" ht="15">
      <c r="A129" s="96" t="str">
        <f t="shared" si="3"/>
        <v>SGA 128</v>
      </c>
      <c r="D129" s="40" t="str">
        <f t="shared" si="4"/>
        <v>Error</v>
      </c>
      <c r="E129" s="96" t="s">
        <v>361</v>
      </c>
      <c r="F129" s="85">
        <v>111</v>
      </c>
      <c r="G129" s="86" t="s">
        <v>216</v>
      </c>
      <c r="H129" s="40" t="str">
        <f t="shared" si="5"/>
        <v>Nuevo</v>
      </c>
      <c r="J129" s="176">
        <v>10</v>
      </c>
    </row>
    <row r="130" spans="1:10" ht="15">
      <c r="A130" s="96" t="str">
        <f t="shared" si="3"/>
        <v>SGA 129</v>
      </c>
      <c r="B130" s="80">
        <v>117</v>
      </c>
      <c r="C130" s="81" t="s">
        <v>130</v>
      </c>
      <c r="D130" s="40" t="str">
        <f t="shared" si="4"/>
        <v>OK</v>
      </c>
      <c r="E130" s="96" t="s">
        <v>362</v>
      </c>
      <c r="F130" s="85">
        <v>112</v>
      </c>
      <c r="G130" s="86" t="s">
        <v>130</v>
      </c>
      <c r="H130" s="40" t="str">
        <f t="shared" si="5"/>
        <v>Antiguo</v>
      </c>
      <c r="J130" s="174">
        <v>53</v>
      </c>
    </row>
    <row r="131" spans="1:10" ht="15">
      <c r="A131" s="96" t="str">
        <f t="shared" ref="A131:A156" si="6">E131</f>
        <v>SGA 130</v>
      </c>
      <c r="B131" s="80">
        <v>118</v>
      </c>
      <c r="C131" s="81" t="s">
        <v>131</v>
      </c>
      <c r="D131" s="40" t="str">
        <f t="shared" ref="D131:D156" si="7">IF(C131=G131,"OK","Error")</f>
        <v>OK</v>
      </c>
      <c r="E131" s="96" t="s">
        <v>363</v>
      </c>
      <c r="F131" s="85">
        <v>113</v>
      </c>
      <c r="G131" s="86" t="s">
        <v>131</v>
      </c>
      <c r="H131" s="40" t="str">
        <f t="shared" ref="H131:H156" si="8">IF(D131="OK","Antiguo","Nuevo")</f>
        <v>Antiguo</v>
      </c>
      <c r="J131" s="174">
        <v>2</v>
      </c>
    </row>
    <row r="132" spans="1:10" ht="15">
      <c r="A132" s="96" t="str">
        <f t="shared" si="6"/>
        <v>SGA 131</v>
      </c>
      <c r="B132" s="80">
        <v>119</v>
      </c>
      <c r="C132" s="81" t="s">
        <v>132</v>
      </c>
      <c r="D132" s="40" t="str">
        <f t="shared" si="7"/>
        <v>Error</v>
      </c>
      <c r="E132" s="96" t="s">
        <v>364</v>
      </c>
      <c r="H132" s="40" t="s">
        <v>822</v>
      </c>
      <c r="I132" s="94" t="s">
        <v>229</v>
      </c>
      <c r="J132" s="174">
        <v>0</v>
      </c>
    </row>
    <row r="133" spans="1:10" ht="15">
      <c r="A133" s="96" t="str">
        <f t="shared" si="6"/>
        <v>SGA 132</v>
      </c>
      <c r="B133" s="80">
        <v>120</v>
      </c>
      <c r="C133" s="81" t="s">
        <v>133</v>
      </c>
      <c r="D133" s="40" t="str">
        <f t="shared" si="7"/>
        <v>Error</v>
      </c>
      <c r="E133" s="96" t="s">
        <v>365</v>
      </c>
      <c r="H133" s="40" t="s">
        <v>822</v>
      </c>
      <c r="I133" s="94" t="s">
        <v>229</v>
      </c>
      <c r="J133" s="174">
        <v>0</v>
      </c>
    </row>
    <row r="134" spans="1:10" ht="15">
      <c r="A134" s="96" t="str">
        <f t="shared" si="6"/>
        <v>SGA 133</v>
      </c>
      <c r="B134" s="80">
        <v>121</v>
      </c>
      <c r="C134" s="81" t="s">
        <v>134</v>
      </c>
      <c r="D134" s="40" t="str">
        <f t="shared" si="7"/>
        <v>OK</v>
      </c>
      <c r="E134" s="96" t="s">
        <v>366</v>
      </c>
      <c r="F134" s="85">
        <v>114</v>
      </c>
      <c r="G134" s="86" t="s">
        <v>134</v>
      </c>
      <c r="H134" s="40" t="str">
        <f t="shared" si="8"/>
        <v>Antiguo</v>
      </c>
      <c r="J134" s="174">
        <v>3</v>
      </c>
    </row>
    <row r="135" spans="1:10" ht="15">
      <c r="A135" s="96" t="str">
        <f t="shared" si="6"/>
        <v>SGA 134</v>
      </c>
      <c r="B135" s="80">
        <v>122</v>
      </c>
      <c r="C135" s="81" t="s">
        <v>135</v>
      </c>
      <c r="D135" s="40" t="str">
        <f t="shared" si="7"/>
        <v>OK</v>
      </c>
      <c r="E135" s="96" t="s">
        <v>367</v>
      </c>
      <c r="F135" s="85">
        <v>115</v>
      </c>
      <c r="G135" s="86" t="s">
        <v>135</v>
      </c>
      <c r="H135" s="40" t="str">
        <f t="shared" si="8"/>
        <v>Antiguo</v>
      </c>
      <c r="J135" s="174">
        <v>2</v>
      </c>
    </row>
    <row r="136" spans="1:10" ht="15">
      <c r="A136" s="96" t="str">
        <f t="shared" si="6"/>
        <v>SGA 135</v>
      </c>
      <c r="B136" s="80">
        <v>123</v>
      </c>
      <c r="C136" s="81" t="s">
        <v>136</v>
      </c>
      <c r="D136" s="40" t="str">
        <f t="shared" si="7"/>
        <v>OK</v>
      </c>
      <c r="E136" s="96" t="s">
        <v>368</v>
      </c>
      <c r="F136" s="85">
        <v>116</v>
      </c>
      <c r="G136" s="86" t="s">
        <v>136</v>
      </c>
      <c r="H136" s="40" t="str">
        <f t="shared" si="8"/>
        <v>Antiguo</v>
      </c>
      <c r="J136" s="174">
        <v>41</v>
      </c>
    </row>
    <row r="137" spans="1:10" ht="15">
      <c r="A137" s="96" t="str">
        <f t="shared" si="6"/>
        <v>SGA 136</v>
      </c>
      <c r="B137" s="80">
        <v>124</v>
      </c>
      <c r="C137" s="81" t="s">
        <v>137</v>
      </c>
      <c r="D137" s="40" t="str">
        <f t="shared" si="7"/>
        <v>OK</v>
      </c>
      <c r="E137" s="96" t="s">
        <v>369</v>
      </c>
      <c r="F137" s="85">
        <v>117</v>
      </c>
      <c r="G137" s="86" t="s">
        <v>137</v>
      </c>
      <c r="H137" s="40" t="str">
        <f t="shared" si="8"/>
        <v>Antiguo</v>
      </c>
      <c r="J137" s="174">
        <v>5</v>
      </c>
    </row>
    <row r="138" spans="1:10" ht="15">
      <c r="A138" s="96" t="str">
        <f t="shared" si="6"/>
        <v>SGA 137</v>
      </c>
      <c r="B138" s="80">
        <v>125</v>
      </c>
      <c r="C138" s="81" t="s">
        <v>138</v>
      </c>
      <c r="D138" s="40" t="str">
        <f t="shared" si="7"/>
        <v>OK</v>
      </c>
      <c r="E138" s="96" t="s">
        <v>370</v>
      </c>
      <c r="F138" s="85">
        <v>118</v>
      </c>
      <c r="G138" s="86" t="s">
        <v>138</v>
      </c>
      <c r="H138" s="40" t="str">
        <f t="shared" si="8"/>
        <v>Antiguo</v>
      </c>
      <c r="J138" s="174">
        <v>19</v>
      </c>
    </row>
    <row r="139" spans="1:10" ht="15">
      <c r="A139" s="96" t="str">
        <f t="shared" si="6"/>
        <v>SGA 138</v>
      </c>
      <c r="B139" s="80">
        <v>126</v>
      </c>
      <c r="C139" s="81" t="s">
        <v>139</v>
      </c>
      <c r="D139" s="40" t="str">
        <f t="shared" si="7"/>
        <v>Error</v>
      </c>
      <c r="E139" s="96" t="s">
        <v>371</v>
      </c>
      <c r="F139" s="85">
        <v>119</v>
      </c>
      <c r="G139" s="86" t="s">
        <v>217</v>
      </c>
      <c r="H139" s="40" t="str">
        <f t="shared" si="8"/>
        <v>Nuevo</v>
      </c>
      <c r="J139" s="174">
        <v>29</v>
      </c>
    </row>
    <row r="140" spans="1:10" ht="15">
      <c r="A140" s="96" t="str">
        <f t="shared" si="6"/>
        <v>SGA 139</v>
      </c>
      <c r="B140" s="80">
        <v>127</v>
      </c>
      <c r="C140" s="81" t="s">
        <v>140</v>
      </c>
      <c r="D140" s="40" t="str">
        <f t="shared" si="7"/>
        <v>Error</v>
      </c>
      <c r="E140" s="96" t="s">
        <v>372</v>
      </c>
      <c r="F140" s="85">
        <v>120</v>
      </c>
      <c r="G140" s="86" t="s">
        <v>218</v>
      </c>
      <c r="H140" s="40" t="str">
        <f t="shared" si="8"/>
        <v>Nuevo</v>
      </c>
      <c r="I140" s="94" t="s">
        <v>225</v>
      </c>
      <c r="J140" s="174">
        <v>84</v>
      </c>
    </row>
    <row r="141" spans="1:10" ht="15">
      <c r="A141" s="96" t="str">
        <f t="shared" si="6"/>
        <v>SGA 140</v>
      </c>
      <c r="B141" s="80">
        <v>128</v>
      </c>
      <c r="C141" s="81" t="s">
        <v>141</v>
      </c>
      <c r="D141" s="40" t="str">
        <f t="shared" si="7"/>
        <v>Error</v>
      </c>
      <c r="E141" s="96" t="s">
        <v>373</v>
      </c>
      <c r="H141" s="40" t="s">
        <v>822</v>
      </c>
      <c r="I141" s="94" t="s">
        <v>229</v>
      </c>
      <c r="J141" s="174">
        <v>0</v>
      </c>
    </row>
    <row r="142" spans="1:10" ht="15">
      <c r="A142" s="96" t="str">
        <f t="shared" si="6"/>
        <v>SGA 141</v>
      </c>
      <c r="B142" s="80">
        <v>129</v>
      </c>
      <c r="C142" s="81" t="s">
        <v>142</v>
      </c>
      <c r="D142" s="40" t="str">
        <f t="shared" si="7"/>
        <v>Error</v>
      </c>
      <c r="E142" s="96" t="s">
        <v>374</v>
      </c>
      <c r="F142" s="85">
        <v>121</v>
      </c>
      <c r="G142" s="86" t="s">
        <v>219</v>
      </c>
      <c r="H142" s="40" t="s">
        <v>230</v>
      </c>
      <c r="I142" s="94" t="s">
        <v>224</v>
      </c>
      <c r="J142" s="174">
        <v>82</v>
      </c>
    </row>
    <row r="143" spans="1:10" ht="15">
      <c r="A143" s="96" t="str">
        <f t="shared" si="6"/>
        <v>SGA 142</v>
      </c>
      <c r="B143" s="80">
        <v>130</v>
      </c>
      <c r="C143" s="81" t="s">
        <v>143</v>
      </c>
      <c r="D143" s="40" t="str">
        <f t="shared" si="7"/>
        <v>Error</v>
      </c>
      <c r="E143" s="96" t="s">
        <v>375</v>
      </c>
      <c r="H143" s="40" t="s">
        <v>822</v>
      </c>
      <c r="I143" s="94" t="s">
        <v>229</v>
      </c>
      <c r="J143" s="174">
        <v>0</v>
      </c>
    </row>
    <row r="144" spans="1:10" ht="15">
      <c r="A144" s="96" t="str">
        <f t="shared" si="6"/>
        <v>SGA 143</v>
      </c>
      <c r="B144" s="80">
        <v>131</v>
      </c>
      <c r="C144" s="81" t="s">
        <v>144</v>
      </c>
      <c r="D144" s="40" t="str">
        <f t="shared" si="7"/>
        <v>OK</v>
      </c>
      <c r="E144" s="96" t="s">
        <v>376</v>
      </c>
      <c r="F144" s="85">
        <v>122</v>
      </c>
      <c r="G144" s="86" t="s">
        <v>144</v>
      </c>
      <c r="H144" s="40" t="str">
        <f t="shared" si="8"/>
        <v>Antiguo</v>
      </c>
      <c r="J144" s="174">
        <v>61</v>
      </c>
    </row>
    <row r="145" spans="1:10" ht="15">
      <c r="A145" s="96" t="str">
        <f t="shared" si="6"/>
        <v>SGA 144</v>
      </c>
      <c r="B145" s="80">
        <v>132</v>
      </c>
      <c r="C145" s="81" t="s">
        <v>145</v>
      </c>
      <c r="D145" s="40" t="str">
        <f t="shared" si="7"/>
        <v>OK</v>
      </c>
      <c r="E145" s="96" t="s">
        <v>377</v>
      </c>
      <c r="F145" s="85">
        <v>123</v>
      </c>
      <c r="G145" s="86" t="s">
        <v>145</v>
      </c>
      <c r="H145" s="40" t="str">
        <f t="shared" si="8"/>
        <v>Antiguo</v>
      </c>
      <c r="J145" s="174">
        <v>75</v>
      </c>
    </row>
    <row r="146" spans="1:10" ht="15">
      <c r="A146" s="96" t="str">
        <f t="shared" si="6"/>
        <v>SGA 145</v>
      </c>
      <c r="B146" s="80">
        <v>133</v>
      </c>
      <c r="C146" s="81" t="s">
        <v>146</v>
      </c>
      <c r="D146" s="40" t="str">
        <f t="shared" si="7"/>
        <v>OK</v>
      </c>
      <c r="E146" s="96" t="s">
        <v>378</v>
      </c>
      <c r="F146" s="85">
        <v>124</v>
      </c>
      <c r="G146" s="86" t="s">
        <v>146</v>
      </c>
      <c r="H146" s="40" t="str">
        <f t="shared" si="8"/>
        <v>Antiguo</v>
      </c>
      <c r="J146" s="174">
        <v>20</v>
      </c>
    </row>
    <row r="147" spans="1:10" ht="15">
      <c r="A147" s="96" t="str">
        <f t="shared" si="6"/>
        <v>SGA 146</v>
      </c>
      <c r="B147" s="80">
        <v>134</v>
      </c>
      <c r="C147" s="81" t="s">
        <v>147</v>
      </c>
      <c r="D147" s="40" t="str">
        <f t="shared" si="7"/>
        <v>Error</v>
      </c>
      <c r="E147" s="96" t="s">
        <v>379</v>
      </c>
      <c r="F147" s="85">
        <v>125</v>
      </c>
      <c r="G147" s="86" t="s">
        <v>220</v>
      </c>
      <c r="H147" s="40" t="str">
        <f t="shared" si="8"/>
        <v>Nuevo</v>
      </c>
      <c r="I147" s="94" t="s">
        <v>225</v>
      </c>
      <c r="J147" s="174">
        <v>23</v>
      </c>
    </row>
    <row r="148" spans="1:10" ht="15">
      <c r="A148" s="96" t="str">
        <f t="shared" si="6"/>
        <v>SGA 147</v>
      </c>
      <c r="B148" s="80">
        <v>135</v>
      </c>
      <c r="C148" s="81" t="s">
        <v>148</v>
      </c>
      <c r="D148" s="40" t="str">
        <f t="shared" si="7"/>
        <v>Error</v>
      </c>
      <c r="E148" s="96" t="s">
        <v>380</v>
      </c>
      <c r="H148" s="40" t="s">
        <v>822</v>
      </c>
      <c r="I148" s="94" t="s">
        <v>229</v>
      </c>
      <c r="J148" s="174">
        <v>0</v>
      </c>
    </row>
    <row r="149" spans="1:10" ht="15">
      <c r="A149" s="96" t="str">
        <f t="shared" si="6"/>
        <v>SGA 148</v>
      </c>
      <c r="B149" s="80">
        <v>136</v>
      </c>
      <c r="C149" s="81" t="s">
        <v>149</v>
      </c>
      <c r="D149" s="40" t="str">
        <f t="shared" si="7"/>
        <v>OK</v>
      </c>
      <c r="E149" s="96" t="s">
        <v>381</v>
      </c>
      <c r="F149" s="85">
        <v>126</v>
      </c>
      <c r="G149" s="86" t="s">
        <v>149</v>
      </c>
      <c r="H149" s="40" t="str">
        <f t="shared" si="8"/>
        <v>Antiguo</v>
      </c>
      <c r="J149" s="174">
        <v>19</v>
      </c>
    </row>
    <row r="150" spans="1:10" ht="15">
      <c r="A150" s="96" t="str">
        <f t="shared" si="6"/>
        <v>SGA 149</v>
      </c>
      <c r="B150" s="80">
        <v>137</v>
      </c>
      <c r="C150" s="81" t="s">
        <v>150</v>
      </c>
      <c r="D150" s="40" t="str">
        <f t="shared" si="7"/>
        <v>OK</v>
      </c>
      <c r="E150" s="96" t="s">
        <v>382</v>
      </c>
      <c r="F150" s="85">
        <v>127</v>
      </c>
      <c r="G150" s="86" t="s">
        <v>150</v>
      </c>
      <c r="H150" s="40" t="str">
        <f t="shared" si="8"/>
        <v>Antiguo</v>
      </c>
      <c r="J150" s="174">
        <v>20</v>
      </c>
    </row>
    <row r="151" spans="1:10" ht="15">
      <c r="A151" s="96" t="str">
        <f t="shared" si="6"/>
        <v>SGA 150</v>
      </c>
      <c r="B151" s="80">
        <v>138</v>
      </c>
      <c r="C151" s="81" t="s">
        <v>151</v>
      </c>
      <c r="D151" s="40" t="str">
        <f t="shared" si="7"/>
        <v>OK</v>
      </c>
      <c r="E151" s="96" t="s">
        <v>383</v>
      </c>
      <c r="F151" s="85">
        <v>128</v>
      </c>
      <c r="G151" s="86" t="s">
        <v>151</v>
      </c>
      <c r="H151" s="40" t="str">
        <f t="shared" si="8"/>
        <v>Antiguo</v>
      </c>
      <c r="J151" s="174">
        <v>3</v>
      </c>
    </row>
    <row r="152" spans="1:10" ht="15">
      <c r="A152" s="96" t="str">
        <f t="shared" si="6"/>
        <v>SGA 151</v>
      </c>
      <c r="B152" s="80">
        <v>139</v>
      </c>
      <c r="C152" s="81" t="s">
        <v>152</v>
      </c>
      <c r="D152" s="40" t="str">
        <f t="shared" si="7"/>
        <v>Error</v>
      </c>
      <c r="E152" s="96" t="s">
        <v>384</v>
      </c>
      <c r="H152" s="40" t="s">
        <v>822</v>
      </c>
      <c r="I152" s="94" t="s">
        <v>229</v>
      </c>
      <c r="J152" s="174">
        <v>0</v>
      </c>
    </row>
    <row r="153" spans="1:10" ht="15">
      <c r="A153" s="96" t="str">
        <f t="shared" si="6"/>
        <v>SGA 152</v>
      </c>
      <c r="B153" s="80">
        <v>140</v>
      </c>
      <c r="C153" s="81" t="s">
        <v>153</v>
      </c>
      <c r="D153" s="40" t="str">
        <f t="shared" si="7"/>
        <v>OK</v>
      </c>
      <c r="E153" s="96" t="s">
        <v>385</v>
      </c>
      <c r="F153" s="85">
        <v>129</v>
      </c>
      <c r="G153" s="86" t="s">
        <v>153</v>
      </c>
      <c r="H153" s="40" t="str">
        <f t="shared" si="8"/>
        <v>Antiguo</v>
      </c>
      <c r="J153" s="174">
        <v>13</v>
      </c>
    </row>
    <row r="154" spans="1:10" ht="15">
      <c r="A154" s="96" t="str">
        <f t="shared" si="6"/>
        <v>SGA 153</v>
      </c>
      <c r="B154" s="80">
        <v>141</v>
      </c>
      <c r="C154" s="81" t="s">
        <v>154</v>
      </c>
      <c r="D154" s="40" t="str">
        <f t="shared" si="7"/>
        <v>OK</v>
      </c>
      <c r="E154" s="96" t="s">
        <v>386</v>
      </c>
      <c r="F154" s="85">
        <v>130</v>
      </c>
      <c r="G154" s="86" t="s">
        <v>154</v>
      </c>
      <c r="H154" s="40" t="str">
        <f t="shared" si="8"/>
        <v>Antiguo</v>
      </c>
      <c r="J154" s="174">
        <v>1</v>
      </c>
    </row>
    <row r="155" spans="1:10" ht="15">
      <c r="A155" s="96" t="str">
        <f t="shared" si="6"/>
        <v>SGA 154</v>
      </c>
      <c r="B155" s="80">
        <v>142</v>
      </c>
      <c r="C155" s="81" t="s">
        <v>155</v>
      </c>
      <c r="D155" s="40" t="str">
        <f t="shared" si="7"/>
        <v>Error</v>
      </c>
      <c r="E155" s="96" t="s">
        <v>821</v>
      </c>
      <c r="F155" s="85">
        <v>131</v>
      </c>
      <c r="G155" s="86" t="s">
        <v>221</v>
      </c>
      <c r="H155" s="40" t="s">
        <v>230</v>
      </c>
      <c r="I155" s="94" t="s">
        <v>224</v>
      </c>
      <c r="J155" s="174">
        <v>1</v>
      </c>
    </row>
    <row r="156" spans="1:10" ht="15.6" thickBot="1">
      <c r="A156" s="96" t="str">
        <f t="shared" si="6"/>
        <v>SGA 155</v>
      </c>
      <c r="B156" s="80">
        <v>143</v>
      </c>
      <c r="C156" s="82" t="s">
        <v>156</v>
      </c>
      <c r="D156" s="40" t="str">
        <f t="shared" si="7"/>
        <v>OK</v>
      </c>
      <c r="E156" s="96" t="s">
        <v>823</v>
      </c>
      <c r="F156" s="85">
        <v>132</v>
      </c>
      <c r="G156" s="87" t="s">
        <v>156</v>
      </c>
      <c r="H156" s="40" t="str">
        <f t="shared" si="8"/>
        <v>Antiguo</v>
      </c>
      <c r="J156" s="174">
        <v>1</v>
      </c>
    </row>
    <row r="157" spans="1:10" ht="15">
      <c r="J157" s="174"/>
    </row>
    <row r="158" spans="1:10" ht="15">
      <c r="H158" s="93" t="s">
        <v>231</v>
      </c>
      <c r="I158" s="95">
        <f>COUNTA(G2:G156)</f>
        <v>132</v>
      </c>
      <c r="J158" s="174"/>
    </row>
    <row r="159" spans="1:10" ht="15">
      <c r="H159" s="93" t="s">
        <v>232</v>
      </c>
      <c r="I159" s="95">
        <f>COUNTIF(H2:H156,H159)</f>
        <v>18</v>
      </c>
      <c r="J159" s="174"/>
    </row>
    <row r="160" spans="1:10" ht="15">
      <c r="H160" s="93" t="s">
        <v>230</v>
      </c>
      <c r="I160" s="95">
        <f>COUNTIF(H2:H156,H160)</f>
        <v>114</v>
      </c>
      <c r="J160" s="174"/>
    </row>
    <row r="161" spans="10:10" ht="15">
      <c r="J161" s="174"/>
    </row>
    <row r="162" spans="10:10" ht="15">
      <c r="J162" s="174"/>
    </row>
    <row r="163" spans="10:10" ht="15">
      <c r="J163" s="174"/>
    </row>
    <row r="164" spans="10:10" ht="15">
      <c r="J164" s="174"/>
    </row>
    <row r="165" spans="10:10" ht="15">
      <c r="J165" s="174"/>
    </row>
    <row r="166" spans="10:10" ht="15">
      <c r="J166" s="174"/>
    </row>
    <row r="167" spans="10:10" ht="15">
      <c r="J167" s="174"/>
    </row>
    <row r="168" spans="10:10" ht="15">
      <c r="J168" s="174"/>
    </row>
    <row r="169" spans="10:10" ht="15">
      <c r="J169" s="174"/>
    </row>
    <row r="170" spans="10:10" ht="15">
      <c r="J170" s="174"/>
    </row>
    <row r="171" spans="10:10" ht="15">
      <c r="J171" s="174"/>
    </row>
    <row r="172" spans="10:10" ht="15">
      <c r="J172" s="174"/>
    </row>
    <row r="173" spans="10:10" ht="15">
      <c r="J173" s="174"/>
    </row>
    <row r="174" spans="10:10" ht="15">
      <c r="J174" s="174"/>
    </row>
    <row r="175" spans="10:10" ht="15">
      <c r="J175" s="174"/>
    </row>
    <row r="176" spans="10:10" ht="15">
      <c r="J176" s="174"/>
    </row>
    <row r="177" spans="10:10" ht="15">
      <c r="J177" s="174"/>
    </row>
    <row r="178" spans="10:10" ht="15">
      <c r="J178" s="174"/>
    </row>
    <row r="179" spans="10:10" ht="15">
      <c r="J179" s="174"/>
    </row>
    <row r="180" spans="10:10" ht="15">
      <c r="J180" s="174"/>
    </row>
    <row r="181" spans="10:10" ht="15">
      <c r="J181" s="174"/>
    </row>
    <row r="182" spans="10:10" ht="15">
      <c r="J182" s="174"/>
    </row>
    <row r="183" spans="10:10" ht="15">
      <c r="J183" s="174"/>
    </row>
    <row r="184" spans="10:10" ht="15">
      <c r="J184" s="174"/>
    </row>
    <row r="185" spans="10:10" ht="15">
      <c r="J185" s="174"/>
    </row>
    <row r="186" spans="10:10" ht="15">
      <c r="J186" s="174"/>
    </row>
    <row r="187" spans="10:10" ht="15">
      <c r="J187" s="174"/>
    </row>
    <row r="188" spans="10:10" ht="15">
      <c r="J188" s="174"/>
    </row>
    <row r="189" spans="10:10" ht="15">
      <c r="J189" s="174"/>
    </row>
    <row r="190" spans="10:10" ht="15">
      <c r="J190" s="174"/>
    </row>
    <row r="191" spans="10:10" ht="15">
      <c r="J191" s="174"/>
    </row>
    <row r="192" spans="10:10" ht="15">
      <c r="J192" s="174"/>
    </row>
    <row r="193" spans="10:10" ht="15">
      <c r="J193" s="174"/>
    </row>
    <row r="194" spans="10:10" ht="15">
      <c r="J194" s="174"/>
    </row>
    <row r="195" spans="10:10" ht="15">
      <c r="J195" s="174"/>
    </row>
    <row r="196" spans="10:10" ht="15">
      <c r="J196" s="174"/>
    </row>
    <row r="197" spans="10:10" ht="15">
      <c r="J197" s="174"/>
    </row>
    <row r="198" spans="10:10" ht="15">
      <c r="J198" s="174"/>
    </row>
    <row r="199" spans="10:10" ht="15">
      <c r="J199" s="174"/>
    </row>
    <row r="200" spans="10:10" ht="15">
      <c r="J200" s="174"/>
    </row>
    <row r="201" spans="10:10" ht="15">
      <c r="J201" s="174"/>
    </row>
    <row r="202" spans="10:10" ht="15">
      <c r="J202" s="174"/>
    </row>
    <row r="203" spans="10:10" ht="15">
      <c r="J203" s="174"/>
    </row>
    <row r="204" spans="10:10" ht="15">
      <c r="J204" s="174"/>
    </row>
    <row r="205" spans="10:10" ht="15">
      <c r="J205" s="174"/>
    </row>
    <row r="206" spans="10:10" ht="15">
      <c r="J206" s="174"/>
    </row>
  </sheetData>
  <autoFilter ref="A1:J206"/>
  <phoneticPr fontId="22" type="noConversion"/>
  <conditionalFormatting sqref="D2:E3 A2:A156 D2:D156 E4:E156">
    <cfRule type="cellIs" dxfId="26" priority="16" operator="equal">
      <formula>"error"</formula>
    </cfRule>
  </conditionalFormatting>
  <conditionalFormatting sqref="G44">
    <cfRule type="duplicateValues" dxfId="25" priority="24"/>
  </conditionalFormatting>
  <conditionalFormatting sqref="G49">
    <cfRule type="duplicateValues" dxfId="24" priority="23"/>
  </conditionalFormatting>
  <conditionalFormatting sqref="G57:G59">
    <cfRule type="duplicateValues" dxfId="23" priority="22"/>
  </conditionalFormatting>
  <conditionalFormatting sqref="G72:G73">
    <cfRule type="duplicateValues" dxfId="22" priority="21"/>
  </conditionalFormatting>
  <conditionalFormatting sqref="G76">
    <cfRule type="duplicateValues" dxfId="21" priority="20"/>
  </conditionalFormatting>
  <conditionalFormatting sqref="G83">
    <cfRule type="duplicateValues" dxfId="20" priority="19"/>
  </conditionalFormatting>
  <conditionalFormatting sqref="G99">
    <cfRule type="duplicateValues" dxfId="19" priority="18"/>
  </conditionalFormatting>
  <conditionalFormatting sqref="G129">
    <cfRule type="duplicateValues" dxfId="18" priority="17"/>
  </conditionalFormatting>
  <conditionalFormatting sqref="H1:H1048576">
    <cfRule type="cellIs" dxfId="17" priority="6" operator="equal">
      <formula>"ítem eliminado"</formula>
    </cfRule>
    <cfRule type="cellIs" dxfId="16" priority="15" operator="equal">
      <formula>"nuevo"</formula>
    </cfRule>
  </conditionalFormatting>
  <conditionalFormatting sqref="I1">
    <cfRule type="cellIs" dxfId="15" priority="14" operator="equal">
      <formula>"nuevo"</formula>
    </cfRule>
  </conditionalFormatting>
  <conditionalFormatting sqref="I1:I70 I72:I1048576">
    <cfRule type="cellIs" dxfId="14" priority="13" operator="equal">
      <formula>"Ítem eliminado en la nueva OC"</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I526"/>
  <sheetViews>
    <sheetView showGridLines="0" zoomScale="85" zoomScaleNormal="85" workbookViewId="0">
      <pane xSplit="4" ySplit="1" topLeftCell="Y2" activePane="bottomRight" state="frozen"/>
      <selection pane="topRight" activeCell="D1" sqref="D1"/>
      <selection pane="bottomLeft" activeCell="A2" sqref="A2"/>
      <selection pane="bottomRight" activeCell="AI2" sqref="AI2"/>
    </sheetView>
  </sheetViews>
  <sheetFormatPr baseColWidth="10" defaultColWidth="8.8984375" defaultRowHeight="13.8"/>
  <cols>
    <col min="1" max="1" width="8.3984375" style="113" bestFit="1" customWidth="1"/>
    <col min="2" max="2" width="18.69921875" style="113" customWidth="1"/>
    <col min="3" max="3" width="57.69921875" style="113" bestFit="1" customWidth="1"/>
    <col min="4" max="4" width="13.09765625" style="113" bestFit="1" customWidth="1"/>
    <col min="5" max="32" width="18" customWidth="1"/>
    <col min="33" max="33" width="11.09765625" customWidth="1"/>
    <col min="34" max="34" width="11.19921875" customWidth="1"/>
    <col min="35" max="35" width="20.59765625" style="140" customWidth="1"/>
  </cols>
  <sheetData>
    <row r="1" spans="1:35" ht="51.6" thickTop="1" thickBot="1">
      <c r="A1" s="323" t="s">
        <v>387</v>
      </c>
      <c r="B1" s="323"/>
      <c r="C1" s="323"/>
      <c r="D1" s="323"/>
      <c r="E1" s="106" t="s">
        <v>388</v>
      </c>
      <c r="F1" s="106" t="s">
        <v>389</v>
      </c>
      <c r="G1" s="106" t="s">
        <v>390</v>
      </c>
      <c r="H1" s="106" t="s">
        <v>391</v>
      </c>
      <c r="I1" s="106" t="s">
        <v>392</v>
      </c>
      <c r="J1" s="106" t="s">
        <v>393</v>
      </c>
      <c r="K1" s="106" t="s">
        <v>394</v>
      </c>
      <c r="L1" s="106" t="s">
        <v>395</v>
      </c>
      <c r="M1" s="106" t="s">
        <v>396</v>
      </c>
      <c r="N1" s="106" t="s">
        <v>397</v>
      </c>
      <c r="O1" s="106" t="s">
        <v>398</v>
      </c>
      <c r="P1" s="106" t="s">
        <v>399</v>
      </c>
      <c r="Q1" s="106" t="s">
        <v>400</v>
      </c>
      <c r="R1" s="106" t="s">
        <v>401</v>
      </c>
      <c r="S1" s="106" t="s">
        <v>402</v>
      </c>
      <c r="T1" s="106" t="s">
        <v>403</v>
      </c>
      <c r="U1" s="106" t="s">
        <v>404</v>
      </c>
      <c r="V1" s="106" t="s">
        <v>405</v>
      </c>
      <c r="W1" s="106" t="s">
        <v>406</v>
      </c>
      <c r="X1" s="106" t="s">
        <v>407</v>
      </c>
      <c r="Y1" s="106" t="s">
        <v>408</v>
      </c>
      <c r="Z1" s="106" t="s">
        <v>409</v>
      </c>
      <c r="AA1" s="106" t="s">
        <v>410</v>
      </c>
      <c r="AB1" s="106" t="s">
        <v>411</v>
      </c>
      <c r="AC1" s="106" t="s">
        <v>412</v>
      </c>
      <c r="AD1" s="106" t="s">
        <v>413</v>
      </c>
      <c r="AE1" s="106" t="s">
        <v>414</v>
      </c>
      <c r="AF1" s="106" t="s">
        <v>415</v>
      </c>
      <c r="AG1" s="107" t="s">
        <v>416</v>
      </c>
      <c r="AH1" s="107" t="s">
        <v>417</v>
      </c>
      <c r="AI1" s="139" t="s">
        <v>818</v>
      </c>
    </row>
    <row r="2" spans="1:35" ht="16.8" thickTop="1">
      <c r="A2" s="324" t="s">
        <v>418</v>
      </c>
      <c r="B2" s="325"/>
      <c r="C2" s="325"/>
      <c r="D2" s="325"/>
      <c r="AI2" s="140" t="e">
        <f t="shared" ref="AI2:AI6" si="0">GEOMEAN(E2:AH2)</f>
        <v>#NUM!</v>
      </c>
    </row>
    <row r="3" spans="1:35">
      <c r="A3" s="108" t="s">
        <v>419</v>
      </c>
      <c r="B3" s="132"/>
      <c r="C3" s="321" t="s">
        <v>420</v>
      </c>
      <c r="D3" s="322"/>
      <c r="AI3" s="140" t="e">
        <f t="shared" si="0"/>
        <v>#NUM!</v>
      </c>
    </row>
    <row r="4" spans="1:35">
      <c r="A4" s="109">
        <v>1</v>
      </c>
      <c r="B4" s="141"/>
      <c r="C4" s="326" t="s">
        <v>421</v>
      </c>
      <c r="D4" s="327"/>
      <c r="E4" s="110">
        <v>10</v>
      </c>
      <c r="F4" s="110">
        <v>10</v>
      </c>
      <c r="G4" s="110">
        <v>10</v>
      </c>
      <c r="H4" s="110">
        <v>10</v>
      </c>
      <c r="I4" s="110">
        <v>10</v>
      </c>
      <c r="J4" s="110">
        <v>10</v>
      </c>
      <c r="K4" s="110">
        <v>10</v>
      </c>
      <c r="L4" s="110">
        <v>10</v>
      </c>
      <c r="M4" s="110">
        <v>10</v>
      </c>
      <c r="N4" s="110">
        <v>10</v>
      </c>
      <c r="O4" s="110">
        <v>10</v>
      </c>
      <c r="P4" s="110">
        <v>10</v>
      </c>
      <c r="Q4" s="110">
        <v>10</v>
      </c>
      <c r="R4" s="110">
        <v>10</v>
      </c>
      <c r="S4" s="110">
        <v>10</v>
      </c>
      <c r="T4" s="110">
        <v>10</v>
      </c>
      <c r="U4" s="110">
        <v>10</v>
      </c>
      <c r="V4" s="110">
        <v>10</v>
      </c>
      <c r="W4" s="110">
        <v>10</v>
      </c>
      <c r="X4" s="110">
        <v>10</v>
      </c>
      <c r="Y4" s="110">
        <v>10</v>
      </c>
      <c r="Z4" s="110">
        <v>10</v>
      </c>
      <c r="AA4" s="110">
        <v>10</v>
      </c>
      <c r="AB4" s="110">
        <v>10</v>
      </c>
      <c r="AC4" s="110">
        <v>10</v>
      </c>
      <c r="AD4" s="110">
        <v>10</v>
      </c>
      <c r="AE4" s="110">
        <v>10</v>
      </c>
      <c r="AF4" s="110">
        <v>10</v>
      </c>
      <c r="AI4" s="140">
        <f t="shared" si="0"/>
        <v>10</v>
      </c>
    </row>
    <row r="5" spans="1:35">
      <c r="A5" s="111"/>
      <c r="B5" s="111"/>
      <c r="C5" s="112"/>
      <c r="E5">
        <v>0</v>
      </c>
      <c r="F5">
        <v>0</v>
      </c>
      <c r="G5">
        <v>0</v>
      </c>
      <c r="H5">
        <v>0</v>
      </c>
      <c r="I5">
        <v>0</v>
      </c>
      <c r="J5">
        <v>0</v>
      </c>
      <c r="K5">
        <v>0</v>
      </c>
      <c r="L5">
        <v>0</v>
      </c>
      <c r="M5">
        <v>0</v>
      </c>
      <c r="N5" s="113">
        <v>0</v>
      </c>
      <c r="O5">
        <v>0</v>
      </c>
      <c r="P5">
        <v>0</v>
      </c>
      <c r="Q5">
        <v>0</v>
      </c>
      <c r="R5" s="113">
        <v>0</v>
      </c>
      <c r="S5">
        <v>0</v>
      </c>
      <c r="T5">
        <v>0</v>
      </c>
      <c r="U5">
        <v>0</v>
      </c>
      <c r="V5">
        <v>0</v>
      </c>
      <c r="W5">
        <v>0</v>
      </c>
      <c r="X5">
        <v>0</v>
      </c>
      <c r="Y5" s="113">
        <v>0</v>
      </c>
      <c r="Z5">
        <v>0</v>
      </c>
      <c r="AA5">
        <v>0</v>
      </c>
      <c r="AB5">
        <v>0</v>
      </c>
      <c r="AC5" s="113">
        <v>0</v>
      </c>
      <c r="AD5">
        <v>0</v>
      </c>
      <c r="AE5" s="113">
        <v>0</v>
      </c>
      <c r="AF5">
        <v>0</v>
      </c>
      <c r="AI5" s="140" t="e">
        <f t="shared" si="0"/>
        <v>#NUM!</v>
      </c>
    </row>
    <row r="6" spans="1:35" ht="16.2">
      <c r="A6" s="328" t="s">
        <v>422</v>
      </c>
      <c r="B6" s="329"/>
      <c r="C6" s="329"/>
      <c r="D6" s="329"/>
      <c r="E6">
        <v>0</v>
      </c>
      <c r="F6">
        <v>0</v>
      </c>
      <c r="G6">
        <v>0</v>
      </c>
      <c r="H6">
        <v>0</v>
      </c>
      <c r="I6">
        <v>0</v>
      </c>
      <c r="J6">
        <v>0</v>
      </c>
      <c r="K6">
        <v>0</v>
      </c>
      <c r="L6">
        <v>0</v>
      </c>
      <c r="M6">
        <v>0</v>
      </c>
      <c r="N6" s="113">
        <v>0</v>
      </c>
      <c r="O6">
        <v>0</v>
      </c>
      <c r="P6">
        <v>0</v>
      </c>
      <c r="Q6">
        <v>0</v>
      </c>
      <c r="R6" s="113">
        <v>0</v>
      </c>
      <c r="S6">
        <v>0</v>
      </c>
      <c r="T6">
        <v>0</v>
      </c>
      <c r="U6">
        <v>0</v>
      </c>
      <c r="V6">
        <v>0</v>
      </c>
      <c r="W6">
        <v>0</v>
      </c>
      <c r="X6">
        <v>0</v>
      </c>
      <c r="Y6" s="113">
        <v>0</v>
      </c>
      <c r="Z6">
        <v>0</v>
      </c>
      <c r="AA6">
        <v>0</v>
      </c>
      <c r="AB6">
        <v>0</v>
      </c>
      <c r="AC6" s="113">
        <v>0</v>
      </c>
      <c r="AD6">
        <v>0</v>
      </c>
      <c r="AE6" s="113">
        <v>0</v>
      </c>
      <c r="AF6">
        <v>0</v>
      </c>
      <c r="AI6" s="140" t="e">
        <f t="shared" si="0"/>
        <v>#NUM!</v>
      </c>
    </row>
    <row r="7" spans="1:35">
      <c r="A7" s="108" t="s">
        <v>419</v>
      </c>
      <c r="B7" s="132"/>
      <c r="C7" s="321" t="s">
        <v>420</v>
      </c>
      <c r="D7" s="322"/>
      <c r="N7" s="113"/>
      <c r="R7" s="113"/>
      <c r="Y7" s="113"/>
      <c r="AC7" s="113"/>
      <c r="AE7" s="113"/>
      <c r="AI7" s="140" t="e">
        <f>GEOMEAN(E7:AH7)</f>
        <v>#NUM!</v>
      </c>
    </row>
    <row r="8" spans="1:35">
      <c r="A8" s="114">
        <v>1</v>
      </c>
      <c r="B8" s="122"/>
      <c r="C8" s="326" t="s">
        <v>423</v>
      </c>
      <c r="D8" s="327"/>
      <c r="E8" s="115">
        <v>947</v>
      </c>
      <c r="F8" s="115">
        <v>592</v>
      </c>
      <c r="G8" s="115">
        <v>755</v>
      </c>
      <c r="H8" s="115">
        <v>537</v>
      </c>
      <c r="I8" s="115">
        <v>1157</v>
      </c>
      <c r="J8" s="115">
        <v>316</v>
      </c>
      <c r="K8" s="115">
        <v>999</v>
      </c>
      <c r="L8" s="115">
        <v>1052</v>
      </c>
      <c r="M8" s="115">
        <v>679</v>
      </c>
      <c r="N8" s="115">
        <v>1052</v>
      </c>
      <c r="O8" s="115">
        <v>1137</v>
      </c>
      <c r="P8" s="115">
        <v>1149</v>
      </c>
      <c r="Q8" s="115">
        <v>1179</v>
      </c>
      <c r="R8" s="115">
        <v>842</v>
      </c>
      <c r="S8" s="115">
        <v>1210</v>
      </c>
      <c r="T8" s="115">
        <v>1262</v>
      </c>
      <c r="U8" s="115">
        <v>400</v>
      </c>
      <c r="V8" s="115">
        <v>1262</v>
      </c>
      <c r="W8" s="115">
        <v>1179</v>
      </c>
      <c r="X8" s="115">
        <v>1736</v>
      </c>
      <c r="Y8" s="115">
        <v>1262</v>
      </c>
      <c r="Z8" s="115">
        <v>1115</v>
      </c>
      <c r="AA8" s="115">
        <v>2630</v>
      </c>
      <c r="AB8" s="115">
        <v>473</v>
      </c>
      <c r="AC8" s="115">
        <v>1157</v>
      </c>
      <c r="AD8" s="115">
        <v>868</v>
      </c>
      <c r="AE8" s="115">
        <v>3492</v>
      </c>
      <c r="AF8" s="115">
        <v>1499</v>
      </c>
      <c r="AG8" s="116">
        <f>MIN(E8:AF8)</f>
        <v>316</v>
      </c>
      <c r="AH8" s="116">
        <f>MAX(E8:AF8)</f>
        <v>3492</v>
      </c>
      <c r="AI8" s="140">
        <f t="shared" ref="AI8:AI71" si="1">GEOMEAN(E8:AH8)</f>
        <v>1008.6841173280701</v>
      </c>
    </row>
    <row r="9" spans="1:35">
      <c r="A9" s="117"/>
      <c r="B9" s="117"/>
      <c r="C9" s="118"/>
      <c r="D9" s="117"/>
      <c r="E9" s="115">
        <v>0</v>
      </c>
      <c r="F9" s="115">
        <v>0</v>
      </c>
      <c r="G9" s="115">
        <v>0</v>
      </c>
      <c r="H9" s="115">
        <v>0</v>
      </c>
      <c r="I9" s="115">
        <v>0</v>
      </c>
      <c r="J9" s="115">
        <v>0</v>
      </c>
      <c r="K9" s="115">
        <v>0</v>
      </c>
      <c r="L9" s="115">
        <v>0</v>
      </c>
      <c r="M9" s="115">
        <v>0</v>
      </c>
      <c r="N9" s="115">
        <v>0</v>
      </c>
      <c r="O9" s="115">
        <v>0</v>
      </c>
      <c r="P9" s="115">
        <v>0</v>
      </c>
      <c r="Q9" s="115">
        <v>0</v>
      </c>
      <c r="R9" s="115">
        <v>0</v>
      </c>
      <c r="S9" s="115">
        <v>0</v>
      </c>
      <c r="T9" s="115">
        <v>0</v>
      </c>
      <c r="U9" s="115">
        <v>0</v>
      </c>
      <c r="V9" s="115">
        <v>0</v>
      </c>
      <c r="W9" s="115">
        <v>0</v>
      </c>
      <c r="X9" s="115">
        <v>0</v>
      </c>
      <c r="Y9" s="115">
        <v>0</v>
      </c>
      <c r="Z9" s="115">
        <v>0</v>
      </c>
      <c r="AA9" s="115">
        <v>0</v>
      </c>
      <c r="AB9" s="115">
        <v>0</v>
      </c>
      <c r="AC9" s="115">
        <v>0</v>
      </c>
      <c r="AD9" s="115">
        <v>0</v>
      </c>
      <c r="AE9" s="115">
        <v>0</v>
      </c>
      <c r="AF9" s="115">
        <v>0</v>
      </c>
      <c r="AG9" s="116">
        <f t="shared" ref="AG9:AG72" si="2">MIN(E9:AF9)</f>
        <v>0</v>
      </c>
      <c r="AH9" s="116">
        <f t="shared" ref="AH9:AH72" si="3">MAX(E9:AF9)</f>
        <v>0</v>
      </c>
      <c r="AI9" s="140" t="e">
        <f t="shared" si="1"/>
        <v>#NUM!</v>
      </c>
    </row>
    <row r="10" spans="1:35">
      <c r="A10" s="119"/>
      <c r="B10" s="119"/>
      <c r="C10" s="120"/>
      <c r="D10" s="117"/>
      <c r="E10" s="115">
        <v>0</v>
      </c>
      <c r="F10" s="115">
        <v>0</v>
      </c>
      <c r="G10" s="115">
        <v>0</v>
      </c>
      <c r="H10" s="115">
        <v>0</v>
      </c>
      <c r="I10" s="115">
        <v>0</v>
      </c>
      <c r="J10" s="115">
        <v>0</v>
      </c>
      <c r="K10" s="115">
        <v>0</v>
      </c>
      <c r="L10" s="115">
        <v>0</v>
      </c>
      <c r="M10" s="115">
        <v>0</v>
      </c>
      <c r="N10" s="115">
        <v>0</v>
      </c>
      <c r="O10" s="115">
        <v>0</v>
      </c>
      <c r="P10" s="115">
        <v>0</v>
      </c>
      <c r="Q10" s="115">
        <v>0</v>
      </c>
      <c r="R10" s="115">
        <v>0</v>
      </c>
      <c r="S10" s="115">
        <v>0</v>
      </c>
      <c r="T10" s="115">
        <v>0</v>
      </c>
      <c r="U10" s="115">
        <v>0</v>
      </c>
      <c r="V10" s="115">
        <v>0</v>
      </c>
      <c r="W10" s="115">
        <v>0</v>
      </c>
      <c r="X10" s="115">
        <v>0</v>
      </c>
      <c r="Y10" s="115">
        <v>0</v>
      </c>
      <c r="Z10" s="115">
        <v>0</v>
      </c>
      <c r="AA10" s="115">
        <v>0</v>
      </c>
      <c r="AB10" s="115">
        <v>0</v>
      </c>
      <c r="AC10" s="115">
        <v>0</v>
      </c>
      <c r="AD10" s="115">
        <v>0</v>
      </c>
      <c r="AE10" s="115">
        <v>0</v>
      </c>
      <c r="AF10" s="115">
        <v>0</v>
      </c>
      <c r="AG10" s="116">
        <f t="shared" si="2"/>
        <v>0</v>
      </c>
      <c r="AH10" s="116">
        <f t="shared" si="3"/>
        <v>0</v>
      </c>
      <c r="AI10" s="140" t="e">
        <f t="shared" si="1"/>
        <v>#NUM!</v>
      </c>
    </row>
    <row r="11" spans="1:35" ht="16.2">
      <c r="A11" s="328" t="s">
        <v>424</v>
      </c>
      <c r="B11" s="329"/>
      <c r="C11" s="329"/>
      <c r="D11" s="329"/>
      <c r="E11" s="115">
        <v>0</v>
      </c>
      <c r="F11" s="115">
        <v>0</v>
      </c>
      <c r="G11" s="115">
        <v>0</v>
      </c>
      <c r="H11" s="115">
        <v>0</v>
      </c>
      <c r="I11" s="115">
        <v>0</v>
      </c>
      <c r="J11" s="115">
        <v>0</v>
      </c>
      <c r="K11" s="115">
        <v>0</v>
      </c>
      <c r="L11" s="115">
        <v>0</v>
      </c>
      <c r="M11" s="115">
        <v>0</v>
      </c>
      <c r="N11" s="115">
        <v>0</v>
      </c>
      <c r="O11" s="115">
        <v>0</v>
      </c>
      <c r="P11" s="115">
        <v>0</v>
      </c>
      <c r="Q11" s="115">
        <v>0</v>
      </c>
      <c r="R11" s="115">
        <v>0</v>
      </c>
      <c r="S11" s="115">
        <v>0</v>
      </c>
      <c r="T11" s="115">
        <v>0</v>
      </c>
      <c r="U11" s="115">
        <v>0</v>
      </c>
      <c r="V11" s="115">
        <v>0</v>
      </c>
      <c r="W11" s="115">
        <v>0</v>
      </c>
      <c r="X11" s="115">
        <v>0</v>
      </c>
      <c r="Y11" s="115">
        <v>0</v>
      </c>
      <c r="Z11" s="115">
        <v>0</v>
      </c>
      <c r="AA11" s="115">
        <v>0</v>
      </c>
      <c r="AB11" s="115">
        <v>0</v>
      </c>
      <c r="AC11" s="115">
        <v>0</v>
      </c>
      <c r="AD11" s="115">
        <v>0</v>
      </c>
      <c r="AE11" s="115">
        <v>0</v>
      </c>
      <c r="AF11" s="115">
        <v>0</v>
      </c>
      <c r="AG11" s="116">
        <f t="shared" si="2"/>
        <v>0</v>
      </c>
      <c r="AH11" s="116">
        <f t="shared" si="3"/>
        <v>0</v>
      </c>
      <c r="AI11" s="140" t="e">
        <f t="shared" si="1"/>
        <v>#NUM!</v>
      </c>
    </row>
    <row r="12" spans="1:35">
      <c r="A12" s="121" t="s">
        <v>419</v>
      </c>
      <c r="B12" s="131"/>
      <c r="C12" s="321" t="s">
        <v>420</v>
      </c>
      <c r="D12" s="322"/>
      <c r="E12" s="115">
        <v>0</v>
      </c>
      <c r="F12" s="115">
        <v>0</v>
      </c>
      <c r="G12" s="115">
        <v>0</v>
      </c>
      <c r="H12" s="115">
        <v>0</v>
      </c>
      <c r="I12" s="115">
        <v>0</v>
      </c>
      <c r="J12" s="115">
        <v>0</v>
      </c>
      <c r="K12" s="115">
        <v>0</v>
      </c>
      <c r="L12" s="115">
        <v>0</v>
      </c>
      <c r="M12" s="115">
        <v>0</v>
      </c>
      <c r="N12" s="115">
        <v>0</v>
      </c>
      <c r="O12" s="115">
        <v>0</v>
      </c>
      <c r="P12" s="115">
        <v>0</v>
      </c>
      <c r="Q12" s="115">
        <v>0</v>
      </c>
      <c r="R12" s="115">
        <v>0</v>
      </c>
      <c r="S12" s="115">
        <v>0</v>
      </c>
      <c r="T12" s="115">
        <v>0</v>
      </c>
      <c r="U12" s="115">
        <v>0</v>
      </c>
      <c r="V12" s="115">
        <v>0</v>
      </c>
      <c r="W12" s="115">
        <v>0</v>
      </c>
      <c r="X12" s="115">
        <v>0</v>
      </c>
      <c r="Y12" s="115">
        <v>0</v>
      </c>
      <c r="Z12" s="115">
        <v>0</v>
      </c>
      <c r="AA12" s="115">
        <v>0</v>
      </c>
      <c r="AB12" s="115">
        <v>0</v>
      </c>
      <c r="AC12" s="115">
        <v>0</v>
      </c>
      <c r="AD12" s="115">
        <v>0</v>
      </c>
      <c r="AE12" s="115">
        <v>0</v>
      </c>
      <c r="AF12" s="115">
        <v>0</v>
      </c>
      <c r="AG12" s="116">
        <f t="shared" si="2"/>
        <v>0</v>
      </c>
      <c r="AH12" s="116">
        <f t="shared" si="3"/>
        <v>0</v>
      </c>
      <c r="AI12" s="140" t="e">
        <f t="shared" si="1"/>
        <v>#NUM!</v>
      </c>
    </row>
    <row r="13" spans="1:35">
      <c r="A13" s="122">
        <v>1</v>
      </c>
      <c r="B13" s="122"/>
      <c r="C13" s="326" t="s">
        <v>425</v>
      </c>
      <c r="D13" s="327"/>
      <c r="E13" s="115">
        <v>2824371</v>
      </c>
      <c r="F13" s="115">
        <v>2824371</v>
      </c>
      <c r="G13" s="115">
        <v>2824371</v>
      </c>
      <c r="H13" s="115">
        <v>2824371</v>
      </c>
      <c r="I13" s="115">
        <v>2824371</v>
      </c>
      <c r="J13" s="115">
        <v>2824371</v>
      </c>
      <c r="K13" s="115">
        <v>2824371</v>
      </c>
      <c r="L13" s="115">
        <v>2824371</v>
      </c>
      <c r="M13" s="115">
        <v>2824371</v>
      </c>
      <c r="N13" s="115">
        <v>2824371</v>
      </c>
      <c r="O13" s="115">
        <v>2824371</v>
      </c>
      <c r="P13" s="115">
        <v>2824371</v>
      </c>
      <c r="Q13" s="115">
        <v>2824371</v>
      </c>
      <c r="R13" s="115">
        <v>2824371</v>
      </c>
      <c r="S13" s="115">
        <v>2824371</v>
      </c>
      <c r="T13" s="115">
        <v>2824371</v>
      </c>
      <c r="U13" s="115">
        <v>2824371</v>
      </c>
      <c r="V13" s="115">
        <v>2824371</v>
      </c>
      <c r="W13" s="115">
        <v>2824371</v>
      </c>
      <c r="X13" s="115">
        <v>2824371</v>
      </c>
      <c r="Y13" s="115">
        <v>2824371</v>
      </c>
      <c r="Z13" s="115">
        <v>2824371</v>
      </c>
      <c r="AA13" s="115">
        <v>2824371</v>
      </c>
      <c r="AB13" s="115">
        <v>2824371</v>
      </c>
      <c r="AC13" s="115">
        <v>2824371</v>
      </c>
      <c r="AD13" s="115">
        <v>2824371</v>
      </c>
      <c r="AE13" s="115">
        <v>2824371</v>
      </c>
      <c r="AF13" s="115">
        <v>2824371</v>
      </c>
      <c r="AG13" s="116">
        <f t="shared" si="2"/>
        <v>2824371</v>
      </c>
      <c r="AH13" s="116">
        <f t="shared" si="3"/>
        <v>2824371</v>
      </c>
      <c r="AI13" s="140">
        <f t="shared" si="1"/>
        <v>2824371</v>
      </c>
    </row>
    <row r="14" spans="1:35">
      <c r="A14" s="122">
        <v>2</v>
      </c>
      <c r="B14" s="122"/>
      <c r="C14" s="326" t="s">
        <v>426</v>
      </c>
      <c r="D14" s="327"/>
      <c r="E14" s="115">
        <v>3040271</v>
      </c>
      <c r="F14" s="115">
        <v>3040271</v>
      </c>
      <c r="G14" s="115">
        <v>3040271</v>
      </c>
      <c r="H14" s="115">
        <v>3040271</v>
      </c>
      <c r="I14" s="115">
        <v>3040271</v>
      </c>
      <c r="J14" s="115">
        <v>3040271</v>
      </c>
      <c r="K14" s="115">
        <v>3040271</v>
      </c>
      <c r="L14" s="115">
        <v>3040271</v>
      </c>
      <c r="M14" s="115">
        <v>3040271</v>
      </c>
      <c r="N14" s="115">
        <v>3040271</v>
      </c>
      <c r="O14" s="115">
        <v>3040271</v>
      </c>
      <c r="P14" s="115">
        <v>3040271</v>
      </c>
      <c r="Q14" s="115">
        <v>3040271</v>
      </c>
      <c r="R14" s="115">
        <v>3040271</v>
      </c>
      <c r="S14" s="115">
        <v>3040271</v>
      </c>
      <c r="T14" s="115">
        <v>3040271</v>
      </c>
      <c r="U14" s="115">
        <v>3040271</v>
      </c>
      <c r="V14" s="115">
        <v>3040271</v>
      </c>
      <c r="W14" s="115">
        <v>3040271</v>
      </c>
      <c r="X14" s="115">
        <v>3040271</v>
      </c>
      <c r="Y14" s="115">
        <v>3040271</v>
      </c>
      <c r="Z14" s="115">
        <v>3040271</v>
      </c>
      <c r="AA14" s="115">
        <v>3040271</v>
      </c>
      <c r="AB14" s="115">
        <v>3040271</v>
      </c>
      <c r="AC14" s="115">
        <v>3040271</v>
      </c>
      <c r="AD14" s="115">
        <v>3040271</v>
      </c>
      <c r="AE14" s="115">
        <v>3040271</v>
      </c>
      <c r="AF14" s="115">
        <v>3040271</v>
      </c>
      <c r="AG14" s="116">
        <f t="shared" si="2"/>
        <v>3040271</v>
      </c>
      <c r="AH14" s="116">
        <f t="shared" si="3"/>
        <v>3040271</v>
      </c>
      <c r="AI14" s="140">
        <f t="shared" si="1"/>
        <v>3040271</v>
      </c>
    </row>
    <row r="15" spans="1:35">
      <c r="A15" s="122">
        <v>3</v>
      </c>
      <c r="B15" s="122"/>
      <c r="C15" s="326" t="s">
        <v>427</v>
      </c>
      <c r="D15" s="327"/>
      <c r="E15" s="115">
        <v>3364119</v>
      </c>
      <c r="F15" s="115">
        <v>3364119</v>
      </c>
      <c r="G15" s="115">
        <v>3364119</v>
      </c>
      <c r="H15" s="115">
        <v>3364119</v>
      </c>
      <c r="I15" s="115">
        <v>3364119</v>
      </c>
      <c r="J15" s="115">
        <v>3364119</v>
      </c>
      <c r="K15" s="115">
        <v>3364119</v>
      </c>
      <c r="L15" s="115">
        <v>3364119</v>
      </c>
      <c r="M15" s="115">
        <v>3364119</v>
      </c>
      <c r="N15" s="115">
        <v>3364119</v>
      </c>
      <c r="O15" s="115">
        <v>3364119</v>
      </c>
      <c r="P15" s="115">
        <v>3364119</v>
      </c>
      <c r="Q15" s="115">
        <v>3364119</v>
      </c>
      <c r="R15" s="115">
        <v>3364119</v>
      </c>
      <c r="S15" s="115">
        <v>3364119</v>
      </c>
      <c r="T15" s="115">
        <v>3364119</v>
      </c>
      <c r="U15" s="115">
        <v>3364119</v>
      </c>
      <c r="V15" s="115">
        <v>3364119</v>
      </c>
      <c r="W15" s="115">
        <v>3364119</v>
      </c>
      <c r="X15" s="115">
        <v>3364119</v>
      </c>
      <c r="Y15" s="115">
        <v>3364119</v>
      </c>
      <c r="Z15" s="115">
        <v>3364119</v>
      </c>
      <c r="AA15" s="115">
        <v>3364119</v>
      </c>
      <c r="AB15" s="115">
        <v>3364119</v>
      </c>
      <c r="AC15" s="115">
        <v>3364119</v>
      </c>
      <c r="AD15" s="115">
        <v>3364119</v>
      </c>
      <c r="AE15" s="115">
        <v>3364119</v>
      </c>
      <c r="AF15" s="115">
        <v>3364119</v>
      </c>
      <c r="AG15" s="116">
        <f t="shared" si="2"/>
        <v>3364119</v>
      </c>
      <c r="AH15" s="116">
        <f t="shared" si="3"/>
        <v>3364119</v>
      </c>
      <c r="AI15" s="140">
        <f t="shared" si="1"/>
        <v>3364119</v>
      </c>
    </row>
    <row r="16" spans="1:35">
      <c r="A16" s="122">
        <v>4</v>
      </c>
      <c r="B16" s="122"/>
      <c r="C16" s="326" t="s">
        <v>81</v>
      </c>
      <c r="D16" s="327"/>
      <c r="E16" s="115">
        <v>2700125</v>
      </c>
      <c r="F16" s="115">
        <v>2715405</v>
      </c>
      <c r="G16" s="115">
        <v>2700125</v>
      </c>
      <c r="H16" s="115">
        <v>2700125</v>
      </c>
      <c r="I16" s="115">
        <v>2700125</v>
      </c>
      <c r="J16" s="115">
        <v>2700125</v>
      </c>
      <c r="K16" s="115">
        <v>2700125</v>
      </c>
      <c r="L16" s="115">
        <v>2700125</v>
      </c>
      <c r="M16" s="115">
        <v>2700125</v>
      </c>
      <c r="N16" s="115">
        <v>2700125</v>
      </c>
      <c r="O16" s="115">
        <v>2700125</v>
      </c>
      <c r="P16" s="115">
        <v>2700125</v>
      </c>
      <c r="Q16" s="115">
        <v>2700125</v>
      </c>
      <c r="R16" s="115">
        <v>2700125</v>
      </c>
      <c r="S16" s="115">
        <v>2700125</v>
      </c>
      <c r="T16" s="115">
        <v>2700125</v>
      </c>
      <c r="U16" s="115">
        <v>2700125</v>
      </c>
      <c r="V16" s="115">
        <v>2700125</v>
      </c>
      <c r="W16" s="115">
        <v>2700125</v>
      </c>
      <c r="X16" s="115">
        <v>2700125</v>
      </c>
      <c r="Y16" s="115">
        <v>2700125</v>
      </c>
      <c r="Z16" s="115">
        <v>2700125</v>
      </c>
      <c r="AA16" s="115">
        <v>2700125</v>
      </c>
      <c r="AB16" s="115">
        <v>2700125</v>
      </c>
      <c r="AC16" s="115">
        <v>2700125</v>
      </c>
      <c r="AD16" s="115">
        <v>2700125</v>
      </c>
      <c r="AE16" s="115">
        <v>2700125</v>
      </c>
      <c r="AF16" s="115">
        <v>2700125</v>
      </c>
      <c r="AG16" s="116">
        <f t="shared" si="2"/>
        <v>2700125</v>
      </c>
      <c r="AH16" s="116">
        <f t="shared" si="3"/>
        <v>2715405</v>
      </c>
      <c r="AI16" s="140">
        <f t="shared" si="1"/>
        <v>2701140.9862753623</v>
      </c>
    </row>
    <row r="17" spans="1:35">
      <c r="A17" s="122">
        <v>5</v>
      </c>
      <c r="B17" s="122"/>
      <c r="C17" s="326" t="s">
        <v>84</v>
      </c>
      <c r="D17" s="327"/>
      <c r="E17" s="115">
        <v>2700125</v>
      </c>
      <c r="F17" s="115">
        <v>2700125</v>
      </c>
      <c r="G17" s="115">
        <v>2700125</v>
      </c>
      <c r="H17" s="115">
        <v>2700125</v>
      </c>
      <c r="I17" s="115">
        <v>2700125</v>
      </c>
      <c r="J17" s="115">
        <v>2700125</v>
      </c>
      <c r="K17" s="115">
        <v>2700125</v>
      </c>
      <c r="L17" s="115">
        <v>2700125</v>
      </c>
      <c r="M17" s="115">
        <v>2700125</v>
      </c>
      <c r="N17" s="115">
        <v>2700125</v>
      </c>
      <c r="O17" s="115">
        <v>2700125</v>
      </c>
      <c r="P17" s="115">
        <v>2700125</v>
      </c>
      <c r="Q17" s="115">
        <v>2700125</v>
      </c>
      <c r="R17" s="115">
        <v>2700125</v>
      </c>
      <c r="S17" s="115">
        <v>2700125</v>
      </c>
      <c r="T17" s="115">
        <v>2700125</v>
      </c>
      <c r="U17" s="115">
        <v>2700125</v>
      </c>
      <c r="V17" s="115">
        <v>2700125</v>
      </c>
      <c r="W17" s="115">
        <v>2700125</v>
      </c>
      <c r="X17" s="115">
        <v>2700125</v>
      </c>
      <c r="Y17" s="115">
        <v>2700125</v>
      </c>
      <c r="Z17" s="115">
        <v>2700125</v>
      </c>
      <c r="AA17" s="115">
        <v>2901750</v>
      </c>
      <c r="AB17" s="115">
        <v>2700125</v>
      </c>
      <c r="AC17" s="115">
        <v>2700125</v>
      </c>
      <c r="AD17" s="115">
        <v>2700125</v>
      </c>
      <c r="AE17" s="115">
        <v>3412711</v>
      </c>
      <c r="AF17" s="115">
        <v>2700125</v>
      </c>
      <c r="AG17" s="116">
        <f t="shared" si="2"/>
        <v>2700125</v>
      </c>
      <c r="AH17" s="116">
        <f t="shared" si="3"/>
        <v>3412711</v>
      </c>
      <c r="AI17" s="140">
        <f t="shared" si="1"/>
        <v>2749207.0579251456</v>
      </c>
    </row>
    <row r="18" spans="1:35">
      <c r="A18" s="122">
        <v>6</v>
      </c>
      <c r="B18" s="122"/>
      <c r="C18" s="326" t="s">
        <v>428</v>
      </c>
      <c r="D18" s="327"/>
      <c r="E18" s="115">
        <v>2700125</v>
      </c>
      <c r="F18" s="115">
        <v>2700125</v>
      </c>
      <c r="G18" s="115">
        <v>2700125</v>
      </c>
      <c r="H18" s="115">
        <v>2700125</v>
      </c>
      <c r="I18" s="115">
        <v>2700125</v>
      </c>
      <c r="J18" s="115">
        <v>2700125</v>
      </c>
      <c r="K18" s="115">
        <v>2700125</v>
      </c>
      <c r="L18" s="115">
        <v>2700125</v>
      </c>
      <c r="M18" s="115">
        <v>2700125</v>
      </c>
      <c r="N18" s="115">
        <v>2700125</v>
      </c>
      <c r="O18" s="115">
        <v>2700125</v>
      </c>
      <c r="P18" s="115">
        <v>2700125</v>
      </c>
      <c r="Q18" s="115">
        <v>2700125</v>
      </c>
      <c r="R18" s="115">
        <v>2700125</v>
      </c>
      <c r="S18" s="115">
        <v>2700125</v>
      </c>
      <c r="T18" s="115">
        <v>2700125</v>
      </c>
      <c r="U18" s="115">
        <v>2700125</v>
      </c>
      <c r="V18" s="115">
        <v>2700125</v>
      </c>
      <c r="W18" s="115">
        <v>2700125</v>
      </c>
      <c r="X18" s="115">
        <v>2700125</v>
      </c>
      <c r="Y18" s="115">
        <v>2700125</v>
      </c>
      <c r="Z18" s="115">
        <v>2700125</v>
      </c>
      <c r="AA18" s="115">
        <v>2700125</v>
      </c>
      <c r="AB18" s="115">
        <v>2700125</v>
      </c>
      <c r="AC18" s="115">
        <v>2700125</v>
      </c>
      <c r="AD18" s="115">
        <v>2700125</v>
      </c>
      <c r="AE18" s="115">
        <v>2991803</v>
      </c>
      <c r="AF18" s="115">
        <v>2700125</v>
      </c>
      <c r="AG18" s="116">
        <f t="shared" si="2"/>
        <v>2700125</v>
      </c>
      <c r="AH18" s="116">
        <f t="shared" si="3"/>
        <v>2991803</v>
      </c>
      <c r="AI18" s="140">
        <f t="shared" si="1"/>
        <v>2718653.202109355</v>
      </c>
    </row>
    <row r="19" spans="1:35">
      <c r="A19" s="122">
        <v>7</v>
      </c>
      <c r="B19" s="122"/>
      <c r="C19" s="326" t="s">
        <v>83</v>
      </c>
      <c r="D19" s="327"/>
      <c r="E19" s="115">
        <v>2700125</v>
      </c>
      <c r="F19" s="115">
        <v>2700125</v>
      </c>
      <c r="G19" s="115">
        <v>2700125</v>
      </c>
      <c r="H19" s="115">
        <v>2700125</v>
      </c>
      <c r="I19" s="115">
        <v>2700125</v>
      </c>
      <c r="J19" s="115">
        <v>2700125</v>
      </c>
      <c r="K19" s="115">
        <v>2700125</v>
      </c>
      <c r="L19" s="115">
        <v>2700125</v>
      </c>
      <c r="M19" s="115">
        <v>2700125</v>
      </c>
      <c r="N19" s="115">
        <v>2700125</v>
      </c>
      <c r="O19" s="115">
        <v>2700125</v>
      </c>
      <c r="P19" s="115">
        <v>2700125</v>
      </c>
      <c r="Q19" s="115">
        <v>2700125</v>
      </c>
      <c r="R19" s="115">
        <v>2700125</v>
      </c>
      <c r="S19" s="115">
        <v>2700125</v>
      </c>
      <c r="T19" s="115">
        <v>2700125</v>
      </c>
      <c r="U19" s="115">
        <v>2700125</v>
      </c>
      <c r="V19" s="115">
        <v>2700125</v>
      </c>
      <c r="W19" s="115">
        <v>2700125</v>
      </c>
      <c r="X19" s="115">
        <v>2700125</v>
      </c>
      <c r="Y19" s="115">
        <v>2700125</v>
      </c>
      <c r="Z19" s="115">
        <v>2700125</v>
      </c>
      <c r="AA19" s="115">
        <v>2700125</v>
      </c>
      <c r="AB19" s="115">
        <v>2700125</v>
      </c>
      <c r="AC19" s="115">
        <v>2700125</v>
      </c>
      <c r="AD19" s="115">
        <v>2700125</v>
      </c>
      <c r="AE19" s="115">
        <v>4066672</v>
      </c>
      <c r="AF19" s="115">
        <v>3782220</v>
      </c>
      <c r="AG19" s="116">
        <f t="shared" si="2"/>
        <v>2700125</v>
      </c>
      <c r="AH19" s="116">
        <f t="shared" si="3"/>
        <v>4066672</v>
      </c>
      <c r="AI19" s="140">
        <f t="shared" si="1"/>
        <v>2806206.6676257974</v>
      </c>
    </row>
    <row r="20" spans="1:35">
      <c r="A20" s="122">
        <v>8</v>
      </c>
      <c r="B20" s="122"/>
      <c r="C20" s="326" t="s">
        <v>82</v>
      </c>
      <c r="D20" s="327"/>
      <c r="E20" s="115">
        <v>2700125</v>
      </c>
      <c r="F20" s="115">
        <v>2700125</v>
      </c>
      <c r="G20" s="115">
        <v>2700125</v>
      </c>
      <c r="H20" s="115">
        <v>2700125</v>
      </c>
      <c r="I20" s="115">
        <v>2700125</v>
      </c>
      <c r="J20" s="115">
        <v>2700125</v>
      </c>
      <c r="K20" s="115">
        <v>2700125</v>
      </c>
      <c r="L20" s="115">
        <v>2700125</v>
      </c>
      <c r="M20" s="115">
        <v>2700125</v>
      </c>
      <c r="N20" s="115">
        <v>2700125</v>
      </c>
      <c r="O20" s="115">
        <v>2700125</v>
      </c>
      <c r="P20" s="115">
        <v>2700125</v>
      </c>
      <c r="Q20" s="115">
        <v>2700125</v>
      </c>
      <c r="R20" s="115">
        <v>2700125</v>
      </c>
      <c r="S20" s="115">
        <v>2700125</v>
      </c>
      <c r="T20" s="115">
        <v>2700125</v>
      </c>
      <c r="U20" s="115">
        <v>2700125</v>
      </c>
      <c r="V20" s="115">
        <v>2700125</v>
      </c>
      <c r="W20" s="115">
        <v>2700125</v>
      </c>
      <c r="X20" s="115">
        <v>2700125</v>
      </c>
      <c r="Y20" s="115">
        <v>2700125</v>
      </c>
      <c r="Z20" s="115">
        <v>2700125</v>
      </c>
      <c r="AA20" s="115">
        <v>3033150</v>
      </c>
      <c r="AB20" s="115">
        <v>2700125</v>
      </c>
      <c r="AC20" s="115">
        <v>2700125</v>
      </c>
      <c r="AD20" s="115">
        <v>2700125</v>
      </c>
      <c r="AE20" s="115">
        <v>3522437</v>
      </c>
      <c r="AF20" s="115">
        <v>2700125</v>
      </c>
      <c r="AG20" s="116">
        <f t="shared" si="2"/>
        <v>2700125</v>
      </c>
      <c r="AH20" s="116">
        <f t="shared" si="3"/>
        <v>3522437</v>
      </c>
      <c r="AI20" s="140">
        <f t="shared" si="1"/>
        <v>2759083.3992059696</v>
      </c>
    </row>
    <row r="21" spans="1:35">
      <c r="A21" s="122">
        <v>9</v>
      </c>
      <c r="B21" s="122"/>
      <c r="C21" s="326" t="s">
        <v>429</v>
      </c>
      <c r="D21" s="327"/>
      <c r="E21" s="115">
        <v>90005</v>
      </c>
      <c r="F21" s="115">
        <v>90005</v>
      </c>
      <c r="G21" s="115">
        <v>90005</v>
      </c>
      <c r="H21" s="115">
        <v>90005</v>
      </c>
      <c r="I21" s="115">
        <v>90005</v>
      </c>
      <c r="J21" s="115">
        <v>90005</v>
      </c>
      <c r="K21" s="115">
        <v>90005</v>
      </c>
      <c r="L21" s="115">
        <v>90005</v>
      </c>
      <c r="M21" s="115">
        <v>90005</v>
      </c>
      <c r="N21" s="115">
        <v>90005</v>
      </c>
      <c r="O21" s="115">
        <v>90005</v>
      </c>
      <c r="P21" s="115">
        <v>90005</v>
      </c>
      <c r="Q21" s="115">
        <v>90005</v>
      </c>
      <c r="R21" s="115">
        <v>90005</v>
      </c>
      <c r="S21" s="115">
        <v>90005</v>
      </c>
      <c r="T21" s="115">
        <v>90005</v>
      </c>
      <c r="U21" s="115">
        <v>90005</v>
      </c>
      <c r="V21" s="115">
        <v>90005</v>
      </c>
      <c r="W21" s="115">
        <v>90005</v>
      </c>
      <c r="X21" s="115">
        <v>90005</v>
      </c>
      <c r="Y21" s="115">
        <v>90005</v>
      </c>
      <c r="Z21" s="115">
        <v>90005</v>
      </c>
      <c r="AA21" s="115">
        <v>164250</v>
      </c>
      <c r="AB21" s="115">
        <v>90005</v>
      </c>
      <c r="AC21" s="115">
        <v>90005</v>
      </c>
      <c r="AD21" s="115">
        <v>90005</v>
      </c>
      <c r="AE21" s="115">
        <v>227514</v>
      </c>
      <c r="AF21" s="115">
        <v>90005</v>
      </c>
      <c r="AG21" s="116">
        <f t="shared" si="2"/>
        <v>90005</v>
      </c>
      <c r="AH21" s="116">
        <f t="shared" si="3"/>
        <v>227514</v>
      </c>
      <c r="AI21" s="140">
        <f t="shared" si="1"/>
        <v>97684.13315766395</v>
      </c>
    </row>
    <row r="22" spans="1:35">
      <c r="A22" s="123"/>
      <c r="B22" s="123"/>
      <c r="C22" s="124"/>
      <c r="D22" s="117"/>
      <c r="E22" s="115">
        <v>0</v>
      </c>
      <c r="F22" s="115">
        <v>0</v>
      </c>
      <c r="G22" s="115">
        <v>0</v>
      </c>
      <c r="H22" s="115">
        <v>0</v>
      </c>
      <c r="I22" s="115">
        <v>0</v>
      </c>
      <c r="J22" s="115">
        <v>0</v>
      </c>
      <c r="K22" s="115">
        <v>0</v>
      </c>
      <c r="L22" s="115">
        <v>0</v>
      </c>
      <c r="M22" s="115">
        <v>0</v>
      </c>
      <c r="N22" s="115">
        <v>0</v>
      </c>
      <c r="O22" s="115">
        <v>0</v>
      </c>
      <c r="P22" s="115">
        <v>0</v>
      </c>
      <c r="Q22" s="115">
        <v>0</v>
      </c>
      <c r="R22" s="115">
        <v>0</v>
      </c>
      <c r="S22" s="115">
        <v>0</v>
      </c>
      <c r="T22" s="115">
        <v>0</v>
      </c>
      <c r="U22" s="115">
        <v>0</v>
      </c>
      <c r="V22" s="115">
        <v>0</v>
      </c>
      <c r="W22" s="115">
        <v>0</v>
      </c>
      <c r="X22" s="115">
        <v>0</v>
      </c>
      <c r="Y22" s="115">
        <v>0</v>
      </c>
      <c r="Z22" s="115">
        <v>0</v>
      </c>
      <c r="AA22" s="115">
        <v>0</v>
      </c>
      <c r="AB22" s="115">
        <v>0</v>
      </c>
      <c r="AC22" s="115">
        <v>0</v>
      </c>
      <c r="AD22" s="115">
        <v>0</v>
      </c>
      <c r="AE22" s="115">
        <v>0</v>
      </c>
      <c r="AF22" s="115">
        <v>0</v>
      </c>
      <c r="AG22" s="116">
        <f t="shared" si="2"/>
        <v>0</v>
      </c>
      <c r="AH22" s="116">
        <f t="shared" si="3"/>
        <v>0</v>
      </c>
      <c r="AI22" s="140" t="e">
        <f t="shared" si="1"/>
        <v>#NUM!</v>
      </c>
    </row>
    <row r="23" spans="1:35">
      <c r="A23" s="125"/>
      <c r="B23" s="125"/>
      <c r="C23" s="126"/>
      <c r="D23" s="117"/>
      <c r="E23" s="115">
        <v>0</v>
      </c>
      <c r="F23" s="115">
        <v>0</v>
      </c>
      <c r="G23" s="115">
        <v>0</v>
      </c>
      <c r="H23" s="115">
        <v>0</v>
      </c>
      <c r="I23" s="115">
        <v>0</v>
      </c>
      <c r="J23" s="115">
        <v>0</v>
      </c>
      <c r="K23" s="115">
        <v>0</v>
      </c>
      <c r="L23" s="115">
        <v>0</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E23" s="115">
        <v>0</v>
      </c>
      <c r="AF23" s="115">
        <v>0</v>
      </c>
      <c r="AG23" s="116">
        <f t="shared" si="2"/>
        <v>0</v>
      </c>
      <c r="AH23" s="116">
        <f t="shared" si="3"/>
        <v>0</v>
      </c>
      <c r="AI23" s="140" t="e">
        <f t="shared" si="1"/>
        <v>#NUM!</v>
      </c>
    </row>
    <row r="24" spans="1:35" ht="16.2">
      <c r="A24" s="328" t="s">
        <v>430</v>
      </c>
      <c r="B24" s="329"/>
      <c r="C24" s="329"/>
      <c r="D24" s="329"/>
      <c r="E24" s="115">
        <v>0</v>
      </c>
      <c r="F24" s="115">
        <v>0</v>
      </c>
      <c r="G24" s="115">
        <v>0</v>
      </c>
      <c r="H24" s="115">
        <v>0</v>
      </c>
      <c r="I24" s="115">
        <v>0</v>
      </c>
      <c r="J24" s="115">
        <v>0</v>
      </c>
      <c r="K24" s="115">
        <v>0</v>
      </c>
      <c r="L24" s="115">
        <v>0</v>
      </c>
      <c r="M24" s="115">
        <v>0</v>
      </c>
      <c r="N24" s="115">
        <v>0</v>
      </c>
      <c r="O24" s="115">
        <v>0</v>
      </c>
      <c r="P24" s="115">
        <v>0</v>
      </c>
      <c r="Q24" s="115">
        <v>0</v>
      </c>
      <c r="R24" s="115">
        <v>0</v>
      </c>
      <c r="S24" s="115">
        <v>0</v>
      </c>
      <c r="T24" s="115">
        <v>0</v>
      </c>
      <c r="U24" s="115">
        <v>0</v>
      </c>
      <c r="V24" s="115">
        <v>0</v>
      </c>
      <c r="W24" s="115">
        <v>0</v>
      </c>
      <c r="X24" s="115">
        <v>0</v>
      </c>
      <c r="Y24" s="115">
        <v>0</v>
      </c>
      <c r="Z24" s="115">
        <v>0</v>
      </c>
      <c r="AA24" s="115">
        <v>0</v>
      </c>
      <c r="AB24" s="115">
        <v>0</v>
      </c>
      <c r="AC24" s="115">
        <v>0</v>
      </c>
      <c r="AD24" s="115">
        <v>0</v>
      </c>
      <c r="AE24" s="115">
        <v>0</v>
      </c>
      <c r="AF24" s="115">
        <v>0</v>
      </c>
      <c r="AG24" s="116">
        <f t="shared" si="2"/>
        <v>0</v>
      </c>
      <c r="AH24" s="116">
        <f t="shared" si="3"/>
        <v>0</v>
      </c>
      <c r="AI24" s="140" t="e">
        <f t="shared" si="1"/>
        <v>#NUM!</v>
      </c>
    </row>
    <row r="25" spans="1:35">
      <c r="A25" s="121" t="s">
        <v>419</v>
      </c>
      <c r="B25" s="131"/>
      <c r="C25" s="321" t="s">
        <v>420</v>
      </c>
      <c r="D25" s="322"/>
      <c r="E25" s="115">
        <v>0</v>
      </c>
      <c r="F25" s="115">
        <v>0</v>
      </c>
      <c r="G25" s="115">
        <v>0</v>
      </c>
      <c r="H25" s="115">
        <v>0</v>
      </c>
      <c r="I25" s="115">
        <v>0</v>
      </c>
      <c r="J25" s="115">
        <v>0</v>
      </c>
      <c r="K25" s="115">
        <v>0</v>
      </c>
      <c r="L25" s="115">
        <v>0</v>
      </c>
      <c r="M25" s="115">
        <v>0</v>
      </c>
      <c r="N25" s="115">
        <v>0</v>
      </c>
      <c r="O25" s="115">
        <v>0</v>
      </c>
      <c r="P25" s="115">
        <v>0</v>
      </c>
      <c r="Q25" s="115">
        <v>0</v>
      </c>
      <c r="R25" s="115">
        <v>0</v>
      </c>
      <c r="S25" s="115">
        <v>0</v>
      </c>
      <c r="T25" s="115">
        <v>0</v>
      </c>
      <c r="U25" s="115">
        <v>0</v>
      </c>
      <c r="V25" s="115">
        <v>0</v>
      </c>
      <c r="W25" s="115">
        <v>0</v>
      </c>
      <c r="X25" s="115">
        <v>0</v>
      </c>
      <c r="Y25" s="115">
        <v>0</v>
      </c>
      <c r="Z25" s="115">
        <v>0</v>
      </c>
      <c r="AA25" s="115">
        <v>0</v>
      </c>
      <c r="AB25" s="115">
        <v>0</v>
      </c>
      <c r="AC25" s="115">
        <v>0</v>
      </c>
      <c r="AD25" s="115">
        <v>0</v>
      </c>
      <c r="AE25" s="115">
        <v>0</v>
      </c>
      <c r="AF25" s="115">
        <v>0</v>
      </c>
      <c r="AG25" s="116">
        <f t="shared" si="2"/>
        <v>0</v>
      </c>
      <c r="AH25" s="116">
        <f t="shared" si="3"/>
        <v>0</v>
      </c>
      <c r="AI25" s="140" t="e">
        <f t="shared" si="1"/>
        <v>#NUM!</v>
      </c>
    </row>
    <row r="26" spans="1:35">
      <c r="A26" s="114">
        <v>1</v>
      </c>
      <c r="B26" s="122"/>
      <c r="C26" s="326" t="s">
        <v>81</v>
      </c>
      <c r="D26" s="327"/>
      <c r="E26" s="115">
        <v>1728080</v>
      </c>
      <c r="F26" s="115">
        <v>1728080</v>
      </c>
      <c r="G26" s="115">
        <v>1728080</v>
      </c>
      <c r="H26" s="115">
        <v>1728080</v>
      </c>
      <c r="I26" s="115">
        <v>1728080</v>
      </c>
      <c r="J26" s="115">
        <v>1728080</v>
      </c>
      <c r="K26" s="115">
        <v>1728080</v>
      </c>
      <c r="L26" s="115">
        <v>1728080</v>
      </c>
      <c r="M26" s="115">
        <v>1728080</v>
      </c>
      <c r="N26" s="115">
        <v>2190000</v>
      </c>
      <c r="O26" s="115">
        <v>1728080</v>
      </c>
      <c r="P26" s="115">
        <v>1728080</v>
      </c>
      <c r="Q26" s="115">
        <v>1956567</v>
      </c>
      <c r="R26" s="115">
        <v>2190000</v>
      </c>
      <c r="S26" s="115">
        <v>1728080</v>
      </c>
      <c r="T26" s="115">
        <v>1728080</v>
      </c>
      <c r="U26" s="115">
        <v>1728080</v>
      </c>
      <c r="V26" s="115">
        <v>2081109</v>
      </c>
      <c r="W26" s="115">
        <v>1956567</v>
      </c>
      <c r="X26" s="115">
        <v>1728080</v>
      </c>
      <c r="Y26" s="115">
        <v>2166080</v>
      </c>
      <c r="Z26" s="115">
        <v>2060431</v>
      </c>
      <c r="AA26" s="115">
        <v>1752000</v>
      </c>
      <c r="AB26" s="115">
        <v>1728080</v>
      </c>
      <c r="AC26" s="115">
        <v>1728080</v>
      </c>
      <c r="AD26" s="115">
        <v>1971000</v>
      </c>
      <c r="AE26" s="115">
        <v>2160099</v>
      </c>
      <c r="AF26" s="115">
        <v>1728080</v>
      </c>
      <c r="AG26" s="116">
        <f t="shared" si="2"/>
        <v>1728080</v>
      </c>
      <c r="AH26" s="116">
        <f t="shared" si="3"/>
        <v>2190000</v>
      </c>
      <c r="AI26" s="140">
        <f t="shared" si="1"/>
        <v>1841995.4516626925</v>
      </c>
    </row>
    <row r="27" spans="1:35">
      <c r="A27" s="109">
        <v>2</v>
      </c>
      <c r="B27" s="141"/>
      <c r="C27" s="326" t="s">
        <v>84</v>
      </c>
      <c r="D27" s="327"/>
      <c r="E27" s="115">
        <v>1728080</v>
      </c>
      <c r="F27" s="115">
        <v>1728080</v>
      </c>
      <c r="G27" s="115">
        <v>1728080</v>
      </c>
      <c r="H27" s="115">
        <v>1728080</v>
      </c>
      <c r="I27" s="115">
        <v>1728080</v>
      </c>
      <c r="J27" s="115">
        <v>1728080</v>
      </c>
      <c r="K27" s="115">
        <v>1728080</v>
      </c>
      <c r="L27" s="115">
        <v>1728080</v>
      </c>
      <c r="M27" s="115">
        <v>1728080</v>
      </c>
      <c r="N27" s="115">
        <v>2190000</v>
      </c>
      <c r="O27" s="115">
        <v>1728080</v>
      </c>
      <c r="P27" s="115">
        <v>1728080</v>
      </c>
      <c r="Q27" s="115">
        <v>1956567</v>
      </c>
      <c r="R27" s="115">
        <v>2190000</v>
      </c>
      <c r="S27" s="115">
        <v>1728080</v>
      </c>
      <c r="T27" s="115">
        <v>1728080</v>
      </c>
      <c r="U27" s="115">
        <v>1728080</v>
      </c>
      <c r="V27" s="115">
        <v>2640191</v>
      </c>
      <c r="W27" s="115">
        <v>1956567</v>
      </c>
      <c r="X27" s="115">
        <v>1728080</v>
      </c>
      <c r="Y27" s="115">
        <v>2166080</v>
      </c>
      <c r="Z27" s="115">
        <v>2060431</v>
      </c>
      <c r="AA27" s="115">
        <v>2025750</v>
      </c>
      <c r="AB27" s="115">
        <v>1728080</v>
      </c>
      <c r="AC27" s="115">
        <v>1728080</v>
      </c>
      <c r="AD27" s="115">
        <v>1971000</v>
      </c>
      <c r="AE27" s="115">
        <v>2332907</v>
      </c>
      <c r="AF27" s="115">
        <v>1728080</v>
      </c>
      <c r="AG27" s="116">
        <f t="shared" si="2"/>
        <v>1728080</v>
      </c>
      <c r="AH27" s="116">
        <f t="shared" si="3"/>
        <v>2640191</v>
      </c>
      <c r="AI27" s="140">
        <f t="shared" si="1"/>
        <v>1882155.3319879184</v>
      </c>
    </row>
    <row r="28" spans="1:35">
      <c r="A28" s="109">
        <v>3</v>
      </c>
      <c r="B28" s="141"/>
      <c r="C28" s="326" t="s">
        <v>428</v>
      </c>
      <c r="D28" s="327"/>
      <c r="E28" s="115">
        <v>1728080</v>
      </c>
      <c r="F28" s="115">
        <v>1728080</v>
      </c>
      <c r="G28" s="115">
        <v>1728080</v>
      </c>
      <c r="H28" s="115">
        <v>1728080</v>
      </c>
      <c r="I28" s="115">
        <v>1728080</v>
      </c>
      <c r="J28" s="115">
        <v>1728080</v>
      </c>
      <c r="K28" s="115">
        <v>1728080</v>
      </c>
      <c r="L28" s="115">
        <v>1728080</v>
      </c>
      <c r="M28" s="115">
        <v>1728080</v>
      </c>
      <c r="N28" s="115">
        <v>2190000</v>
      </c>
      <c r="O28" s="115">
        <v>1728080</v>
      </c>
      <c r="P28" s="115">
        <v>1728080</v>
      </c>
      <c r="Q28" s="115">
        <v>1956567</v>
      </c>
      <c r="R28" s="115">
        <v>2190000</v>
      </c>
      <c r="S28" s="115">
        <v>1728080</v>
      </c>
      <c r="T28" s="115">
        <v>1728080</v>
      </c>
      <c r="U28" s="115">
        <v>1728080</v>
      </c>
      <c r="V28" s="115">
        <v>2372361</v>
      </c>
      <c r="W28" s="115">
        <v>1956567</v>
      </c>
      <c r="X28" s="115">
        <v>1728080</v>
      </c>
      <c r="Y28" s="115">
        <v>2166080</v>
      </c>
      <c r="Z28" s="115">
        <v>2060431</v>
      </c>
      <c r="AA28" s="115">
        <v>1752000</v>
      </c>
      <c r="AB28" s="115">
        <v>1728080</v>
      </c>
      <c r="AC28" s="115">
        <v>1728080</v>
      </c>
      <c r="AD28" s="115">
        <v>1971000</v>
      </c>
      <c r="AE28" s="115">
        <v>2332907</v>
      </c>
      <c r="AF28" s="115">
        <v>1728080</v>
      </c>
      <c r="AG28" s="116">
        <f t="shared" si="2"/>
        <v>1728080</v>
      </c>
      <c r="AH28" s="116">
        <f t="shared" si="3"/>
        <v>2372361</v>
      </c>
      <c r="AI28" s="140">
        <f t="shared" si="1"/>
        <v>1859759.4156628449</v>
      </c>
    </row>
    <row r="29" spans="1:35">
      <c r="A29" s="109">
        <v>4</v>
      </c>
      <c r="B29" s="141"/>
      <c r="C29" s="326" t="s">
        <v>431</v>
      </c>
      <c r="D29" s="327"/>
      <c r="E29" s="115">
        <v>1728080</v>
      </c>
      <c r="F29" s="115">
        <v>1728080</v>
      </c>
      <c r="G29" s="115">
        <v>1728080</v>
      </c>
      <c r="H29" s="115">
        <v>1728080</v>
      </c>
      <c r="I29" s="115">
        <v>1728080</v>
      </c>
      <c r="J29" s="115">
        <v>1728080</v>
      </c>
      <c r="K29" s="115">
        <v>1728080</v>
      </c>
      <c r="L29" s="115">
        <v>1728080</v>
      </c>
      <c r="M29" s="115">
        <v>1728080</v>
      </c>
      <c r="N29" s="115">
        <v>2190000</v>
      </c>
      <c r="O29" s="115">
        <v>1728080</v>
      </c>
      <c r="P29" s="115">
        <v>1728080</v>
      </c>
      <c r="Q29" s="115">
        <v>1956567</v>
      </c>
      <c r="R29" s="115">
        <v>2190000</v>
      </c>
      <c r="S29" s="115">
        <v>1728080</v>
      </c>
      <c r="T29" s="115">
        <v>1728080</v>
      </c>
      <c r="U29" s="115">
        <v>1728080</v>
      </c>
      <c r="V29" s="115">
        <v>3589158</v>
      </c>
      <c r="W29" s="115">
        <v>1956567</v>
      </c>
      <c r="X29" s="115">
        <v>1728080</v>
      </c>
      <c r="Y29" s="115">
        <v>2166080</v>
      </c>
      <c r="Z29" s="115">
        <v>2060431</v>
      </c>
      <c r="AA29" s="115">
        <v>2047650</v>
      </c>
      <c r="AB29" s="115">
        <v>1728080</v>
      </c>
      <c r="AC29" s="115">
        <v>1728080</v>
      </c>
      <c r="AD29" s="115">
        <v>1971000</v>
      </c>
      <c r="AE29" s="115">
        <v>2678523</v>
      </c>
      <c r="AF29" s="115">
        <v>2331240</v>
      </c>
      <c r="AG29" s="116">
        <f t="shared" si="2"/>
        <v>1728080</v>
      </c>
      <c r="AH29" s="116">
        <f t="shared" si="3"/>
        <v>3589158</v>
      </c>
      <c r="AI29" s="140">
        <f t="shared" si="1"/>
        <v>1950004.6345859249</v>
      </c>
    </row>
    <row r="30" spans="1:35">
      <c r="A30" s="109">
        <v>5</v>
      </c>
      <c r="B30" s="141"/>
      <c r="C30" s="326" t="s">
        <v>82</v>
      </c>
      <c r="D30" s="327"/>
      <c r="E30" s="115">
        <v>1728080</v>
      </c>
      <c r="F30" s="115">
        <v>1728080</v>
      </c>
      <c r="G30" s="115">
        <v>1728080</v>
      </c>
      <c r="H30" s="115">
        <v>1728080</v>
      </c>
      <c r="I30" s="115">
        <v>1728080</v>
      </c>
      <c r="J30" s="115">
        <v>1728080</v>
      </c>
      <c r="K30" s="115">
        <v>1728080</v>
      </c>
      <c r="L30" s="115">
        <v>1728080</v>
      </c>
      <c r="M30" s="115">
        <v>1728080</v>
      </c>
      <c r="N30" s="115">
        <v>2190000</v>
      </c>
      <c r="O30" s="115">
        <v>1728080</v>
      </c>
      <c r="P30" s="115">
        <v>1728080</v>
      </c>
      <c r="Q30" s="115">
        <v>1956567</v>
      </c>
      <c r="R30" s="115">
        <v>2190000</v>
      </c>
      <c r="S30" s="115">
        <v>1728080</v>
      </c>
      <c r="T30" s="115">
        <v>1728080</v>
      </c>
      <c r="U30" s="115">
        <v>1728080</v>
      </c>
      <c r="V30" s="115">
        <v>2584193</v>
      </c>
      <c r="W30" s="115">
        <v>1956567</v>
      </c>
      <c r="X30" s="115">
        <v>1728080</v>
      </c>
      <c r="Y30" s="115">
        <v>2166080</v>
      </c>
      <c r="Z30" s="115">
        <v>2060431</v>
      </c>
      <c r="AA30" s="115">
        <v>2047650</v>
      </c>
      <c r="AB30" s="115">
        <v>1728080</v>
      </c>
      <c r="AC30" s="115">
        <v>1728080</v>
      </c>
      <c r="AD30" s="115">
        <v>1971000</v>
      </c>
      <c r="AE30" s="115">
        <v>2332907</v>
      </c>
      <c r="AF30" s="115">
        <v>1728080</v>
      </c>
      <c r="AG30" s="116">
        <f t="shared" si="2"/>
        <v>1728080</v>
      </c>
      <c r="AH30" s="116">
        <f t="shared" si="3"/>
        <v>2584193</v>
      </c>
      <c r="AI30" s="140">
        <f t="shared" si="1"/>
        <v>1880141.049663678</v>
      </c>
    </row>
    <row r="31" spans="1:35">
      <c r="A31" s="127"/>
      <c r="B31" s="127"/>
      <c r="C31" s="128"/>
      <c r="D31" s="117"/>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5">
        <v>0</v>
      </c>
      <c r="AA31" s="115">
        <v>0</v>
      </c>
      <c r="AB31" s="115">
        <v>0</v>
      </c>
      <c r="AC31" s="115">
        <v>0</v>
      </c>
      <c r="AD31" s="115">
        <v>0</v>
      </c>
      <c r="AE31" s="115">
        <v>0</v>
      </c>
      <c r="AF31" s="115">
        <v>0</v>
      </c>
      <c r="AG31" s="116">
        <f t="shared" si="2"/>
        <v>0</v>
      </c>
      <c r="AH31" s="116">
        <f t="shared" si="3"/>
        <v>0</v>
      </c>
      <c r="AI31" s="140" t="e">
        <f t="shared" si="1"/>
        <v>#NUM!</v>
      </c>
    </row>
    <row r="32" spans="1:35">
      <c r="A32" s="127"/>
      <c r="B32" s="127"/>
      <c r="C32" s="128"/>
      <c r="D32" s="117"/>
      <c r="E32" s="115">
        <v>0</v>
      </c>
      <c r="F32" s="115">
        <v>0</v>
      </c>
      <c r="G32" s="115">
        <v>0</v>
      </c>
      <c r="H32" s="115">
        <v>0</v>
      </c>
      <c r="I32" s="115">
        <v>0</v>
      </c>
      <c r="J32" s="115">
        <v>0</v>
      </c>
      <c r="K32" s="115">
        <v>0</v>
      </c>
      <c r="L32" s="115">
        <v>0</v>
      </c>
      <c r="M32" s="115">
        <v>0</v>
      </c>
      <c r="N32" s="115">
        <v>0</v>
      </c>
      <c r="O32" s="115">
        <v>0</v>
      </c>
      <c r="P32" s="115">
        <v>0</v>
      </c>
      <c r="Q32" s="115">
        <v>0</v>
      </c>
      <c r="R32" s="115">
        <v>0</v>
      </c>
      <c r="S32" s="115">
        <v>0</v>
      </c>
      <c r="T32" s="115">
        <v>0</v>
      </c>
      <c r="U32" s="115">
        <v>0</v>
      </c>
      <c r="V32" s="115">
        <v>0</v>
      </c>
      <c r="W32" s="115">
        <v>0</v>
      </c>
      <c r="X32" s="115">
        <v>0</v>
      </c>
      <c r="Y32" s="115">
        <v>0</v>
      </c>
      <c r="Z32" s="115">
        <v>0</v>
      </c>
      <c r="AA32" s="115">
        <v>0</v>
      </c>
      <c r="AB32" s="115">
        <v>0</v>
      </c>
      <c r="AC32" s="115">
        <v>0</v>
      </c>
      <c r="AD32" s="115">
        <v>0</v>
      </c>
      <c r="AE32" s="115">
        <v>0</v>
      </c>
      <c r="AF32" s="115">
        <v>0</v>
      </c>
      <c r="AG32" s="116">
        <f t="shared" si="2"/>
        <v>0</v>
      </c>
      <c r="AH32" s="116">
        <f t="shared" si="3"/>
        <v>0</v>
      </c>
      <c r="AI32" s="140" t="e">
        <f t="shared" si="1"/>
        <v>#NUM!</v>
      </c>
    </row>
    <row r="33" spans="1:35" ht="16.2">
      <c r="A33" s="328" t="s">
        <v>432</v>
      </c>
      <c r="B33" s="329"/>
      <c r="C33" s="329"/>
      <c r="D33" s="329"/>
      <c r="E33" s="115">
        <v>0</v>
      </c>
      <c r="F33" s="115">
        <v>0</v>
      </c>
      <c r="G33" s="115">
        <v>0</v>
      </c>
      <c r="H33" s="115">
        <v>0</v>
      </c>
      <c r="I33" s="115">
        <v>0</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5">
        <v>0</v>
      </c>
      <c r="AA33" s="115">
        <v>0</v>
      </c>
      <c r="AB33" s="115">
        <v>0</v>
      </c>
      <c r="AC33" s="115">
        <v>0</v>
      </c>
      <c r="AD33" s="115">
        <v>0</v>
      </c>
      <c r="AE33" s="115">
        <v>0</v>
      </c>
      <c r="AF33" s="115">
        <v>0</v>
      </c>
      <c r="AG33" s="116">
        <f t="shared" si="2"/>
        <v>0</v>
      </c>
      <c r="AH33" s="116">
        <f t="shared" si="3"/>
        <v>0</v>
      </c>
      <c r="AI33" s="140" t="e">
        <f t="shared" si="1"/>
        <v>#NUM!</v>
      </c>
    </row>
    <row r="34" spans="1:35">
      <c r="A34" s="129" t="s">
        <v>419</v>
      </c>
      <c r="B34" s="131"/>
      <c r="C34" s="321" t="s">
        <v>420</v>
      </c>
      <c r="D34" s="322"/>
      <c r="E34" s="115">
        <v>0</v>
      </c>
      <c r="F34" s="115">
        <v>0</v>
      </c>
      <c r="G34" s="115">
        <v>0</v>
      </c>
      <c r="H34" s="115">
        <v>0</v>
      </c>
      <c r="I34" s="115">
        <v>0</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5">
        <v>0</v>
      </c>
      <c r="AA34" s="115">
        <v>0</v>
      </c>
      <c r="AB34" s="115">
        <v>0</v>
      </c>
      <c r="AC34" s="115">
        <v>0</v>
      </c>
      <c r="AD34" s="115">
        <v>0</v>
      </c>
      <c r="AE34" s="115">
        <v>0</v>
      </c>
      <c r="AF34" s="115">
        <v>0</v>
      </c>
      <c r="AG34" s="116">
        <f t="shared" si="2"/>
        <v>0</v>
      </c>
      <c r="AH34" s="116">
        <f t="shared" si="3"/>
        <v>0</v>
      </c>
      <c r="AI34" s="140" t="e">
        <f t="shared" si="1"/>
        <v>#NUM!</v>
      </c>
    </row>
    <row r="35" spans="1:35">
      <c r="A35" s="130" t="s">
        <v>433</v>
      </c>
      <c r="B35" s="130"/>
      <c r="C35" s="330" t="s">
        <v>425</v>
      </c>
      <c r="D35" s="331"/>
      <c r="E35" s="115">
        <v>0</v>
      </c>
      <c r="F35" s="115">
        <v>0</v>
      </c>
      <c r="G35" s="115">
        <v>0</v>
      </c>
      <c r="H35" s="115">
        <v>0</v>
      </c>
      <c r="I35" s="115">
        <v>0</v>
      </c>
      <c r="J35" s="115">
        <v>0</v>
      </c>
      <c r="K35" s="115">
        <v>0</v>
      </c>
      <c r="L35" s="115">
        <v>0</v>
      </c>
      <c r="M35" s="115">
        <v>0</v>
      </c>
      <c r="N35" s="115">
        <v>0</v>
      </c>
      <c r="O35" s="115">
        <v>0</v>
      </c>
      <c r="P35" s="115">
        <v>0</v>
      </c>
      <c r="Q35" s="115">
        <v>0</v>
      </c>
      <c r="R35" s="115">
        <v>0</v>
      </c>
      <c r="S35" s="115">
        <v>0</v>
      </c>
      <c r="T35" s="115">
        <v>0</v>
      </c>
      <c r="U35" s="115">
        <v>0</v>
      </c>
      <c r="V35" s="115">
        <v>0</v>
      </c>
      <c r="W35" s="115">
        <v>0</v>
      </c>
      <c r="X35" s="115">
        <v>0</v>
      </c>
      <c r="Y35" s="115">
        <v>0</v>
      </c>
      <c r="Z35" s="115">
        <v>0</v>
      </c>
      <c r="AA35" s="115">
        <v>0</v>
      </c>
      <c r="AB35" s="115">
        <v>0</v>
      </c>
      <c r="AC35" s="115">
        <v>0</v>
      </c>
      <c r="AD35" s="115">
        <v>0</v>
      </c>
      <c r="AE35" s="115">
        <v>0</v>
      </c>
      <c r="AF35" s="115">
        <v>0</v>
      </c>
      <c r="AG35" s="116">
        <f t="shared" si="2"/>
        <v>0</v>
      </c>
      <c r="AH35" s="116">
        <f t="shared" si="3"/>
        <v>0</v>
      </c>
      <c r="AI35" s="140" t="e">
        <f t="shared" si="1"/>
        <v>#NUM!</v>
      </c>
    </row>
    <row r="36" spans="1:35">
      <c r="A36" s="114">
        <v>1</v>
      </c>
      <c r="B36" s="122"/>
      <c r="C36" s="326" t="s">
        <v>434</v>
      </c>
      <c r="D36" s="327"/>
      <c r="E36" s="115">
        <v>9635</v>
      </c>
      <c r="F36" s="115">
        <v>9635</v>
      </c>
      <c r="G36" s="115">
        <v>9635</v>
      </c>
      <c r="H36" s="115">
        <v>9635</v>
      </c>
      <c r="I36" s="115">
        <v>9635</v>
      </c>
      <c r="J36" s="115">
        <v>9635</v>
      </c>
      <c r="K36" s="115">
        <v>9635</v>
      </c>
      <c r="L36" s="115">
        <v>9635</v>
      </c>
      <c r="M36" s="115">
        <v>9635</v>
      </c>
      <c r="N36" s="115">
        <v>16817</v>
      </c>
      <c r="O36" s="115">
        <v>9635</v>
      </c>
      <c r="P36" s="115">
        <v>9635</v>
      </c>
      <c r="Q36" s="115">
        <v>10673</v>
      </c>
      <c r="R36" s="115">
        <v>16476</v>
      </c>
      <c r="S36" s="115">
        <v>9635</v>
      </c>
      <c r="T36" s="115">
        <v>9635</v>
      </c>
      <c r="U36" s="115">
        <v>9635</v>
      </c>
      <c r="V36" s="115">
        <v>15800</v>
      </c>
      <c r="W36" s="115">
        <v>10960</v>
      </c>
      <c r="X36" s="115">
        <v>9635</v>
      </c>
      <c r="Y36" s="115">
        <v>13881</v>
      </c>
      <c r="Z36" s="115">
        <v>11026</v>
      </c>
      <c r="AA36" s="115">
        <v>9635</v>
      </c>
      <c r="AB36" s="115">
        <v>9635</v>
      </c>
      <c r="AC36" s="115">
        <v>9636</v>
      </c>
      <c r="AD36" s="115">
        <v>9635</v>
      </c>
      <c r="AE36" s="115">
        <v>14093</v>
      </c>
      <c r="AF36" s="115">
        <v>9635</v>
      </c>
      <c r="AG36" s="116">
        <f t="shared" si="2"/>
        <v>9635</v>
      </c>
      <c r="AH36" s="116">
        <f t="shared" si="3"/>
        <v>16817</v>
      </c>
      <c r="AI36" s="140">
        <f t="shared" si="1"/>
        <v>10739.792195099051</v>
      </c>
    </row>
    <row r="37" spans="1:35">
      <c r="A37" s="114">
        <v>2</v>
      </c>
      <c r="B37" s="122"/>
      <c r="C37" s="326" t="s">
        <v>435</v>
      </c>
      <c r="D37" s="327"/>
      <c r="E37" s="115">
        <v>13490</v>
      </c>
      <c r="F37" s="115">
        <v>13490</v>
      </c>
      <c r="G37" s="115">
        <v>13490</v>
      </c>
      <c r="H37" s="115">
        <v>13490</v>
      </c>
      <c r="I37" s="115">
        <v>13490</v>
      </c>
      <c r="J37" s="115">
        <v>13490</v>
      </c>
      <c r="K37" s="115">
        <v>13490</v>
      </c>
      <c r="L37" s="115">
        <v>13490</v>
      </c>
      <c r="M37" s="115">
        <v>13490</v>
      </c>
      <c r="N37" s="115">
        <v>23545</v>
      </c>
      <c r="O37" s="115">
        <v>13490</v>
      </c>
      <c r="P37" s="115">
        <v>13490</v>
      </c>
      <c r="Q37" s="115">
        <v>14943</v>
      </c>
      <c r="R37" s="115">
        <v>23066</v>
      </c>
      <c r="S37" s="115">
        <v>13490</v>
      </c>
      <c r="T37" s="115">
        <v>13490</v>
      </c>
      <c r="U37" s="115">
        <v>13490</v>
      </c>
      <c r="V37" s="115">
        <v>22121</v>
      </c>
      <c r="W37" s="115">
        <v>15343</v>
      </c>
      <c r="X37" s="115">
        <v>13490</v>
      </c>
      <c r="Y37" s="115">
        <v>19434</v>
      </c>
      <c r="Z37" s="115">
        <v>15436</v>
      </c>
      <c r="AA37" s="115">
        <v>13490</v>
      </c>
      <c r="AB37" s="115">
        <v>13490</v>
      </c>
      <c r="AC37" s="115">
        <v>13491</v>
      </c>
      <c r="AD37" s="115">
        <v>13490</v>
      </c>
      <c r="AE37" s="115">
        <v>19730</v>
      </c>
      <c r="AF37" s="115">
        <v>13491</v>
      </c>
      <c r="AG37" s="116">
        <f t="shared" si="2"/>
        <v>13490</v>
      </c>
      <c r="AH37" s="116">
        <f t="shared" si="3"/>
        <v>23545</v>
      </c>
      <c r="AI37" s="140">
        <f t="shared" si="1"/>
        <v>15036.568250579065</v>
      </c>
    </row>
    <row r="38" spans="1:35">
      <c r="A38" s="114">
        <v>3</v>
      </c>
      <c r="B38" s="122"/>
      <c r="C38" s="326" t="s">
        <v>436</v>
      </c>
      <c r="D38" s="327"/>
      <c r="E38" s="115">
        <v>15416</v>
      </c>
      <c r="F38" s="115">
        <v>15416</v>
      </c>
      <c r="G38" s="115">
        <v>15416</v>
      </c>
      <c r="H38" s="115">
        <v>15416</v>
      </c>
      <c r="I38" s="115">
        <v>15416</v>
      </c>
      <c r="J38" s="115">
        <v>15416</v>
      </c>
      <c r="K38" s="115">
        <v>15416</v>
      </c>
      <c r="L38" s="115">
        <v>15416</v>
      </c>
      <c r="M38" s="115">
        <v>15416</v>
      </c>
      <c r="N38" s="115">
        <v>26907</v>
      </c>
      <c r="O38" s="115">
        <v>15416</v>
      </c>
      <c r="P38" s="115">
        <v>15416</v>
      </c>
      <c r="Q38" s="115">
        <v>17077</v>
      </c>
      <c r="R38" s="115">
        <v>26360</v>
      </c>
      <c r="S38" s="115">
        <v>15416</v>
      </c>
      <c r="T38" s="115">
        <v>15416</v>
      </c>
      <c r="U38" s="115">
        <v>15416</v>
      </c>
      <c r="V38" s="115">
        <v>25280</v>
      </c>
      <c r="W38" s="115">
        <v>17536</v>
      </c>
      <c r="X38" s="115">
        <v>15416</v>
      </c>
      <c r="Y38" s="115">
        <v>22209</v>
      </c>
      <c r="Z38" s="115">
        <v>17641</v>
      </c>
      <c r="AA38" s="115">
        <v>15416</v>
      </c>
      <c r="AB38" s="115">
        <v>15416</v>
      </c>
      <c r="AC38" s="115">
        <v>15417</v>
      </c>
      <c r="AD38" s="115">
        <v>15416</v>
      </c>
      <c r="AE38" s="115">
        <v>22548</v>
      </c>
      <c r="AF38" s="115">
        <v>15416</v>
      </c>
      <c r="AG38" s="116">
        <f t="shared" si="2"/>
        <v>15416</v>
      </c>
      <c r="AH38" s="116">
        <f t="shared" si="3"/>
        <v>26907</v>
      </c>
      <c r="AI38" s="140">
        <f t="shared" si="1"/>
        <v>17183.553370720914</v>
      </c>
    </row>
    <row r="39" spans="1:35">
      <c r="A39" s="114">
        <v>4</v>
      </c>
      <c r="B39" s="122"/>
      <c r="C39" s="326" t="s">
        <v>437</v>
      </c>
      <c r="D39" s="327"/>
      <c r="E39" s="115">
        <v>19270</v>
      </c>
      <c r="F39" s="115">
        <v>19270</v>
      </c>
      <c r="G39" s="115">
        <v>19270</v>
      </c>
      <c r="H39" s="115">
        <v>19270</v>
      </c>
      <c r="I39" s="115">
        <v>19270</v>
      </c>
      <c r="J39" s="115">
        <v>19270</v>
      </c>
      <c r="K39" s="115">
        <v>19270</v>
      </c>
      <c r="L39" s="115">
        <v>19270</v>
      </c>
      <c r="M39" s="115">
        <v>19270</v>
      </c>
      <c r="N39" s="115">
        <v>33635</v>
      </c>
      <c r="O39" s="115">
        <v>19270</v>
      </c>
      <c r="P39" s="115">
        <v>19270</v>
      </c>
      <c r="Q39" s="115">
        <v>21347</v>
      </c>
      <c r="R39" s="115">
        <v>32950</v>
      </c>
      <c r="S39" s="115">
        <v>19270</v>
      </c>
      <c r="T39" s="115">
        <v>19270</v>
      </c>
      <c r="U39" s="115">
        <v>19270</v>
      </c>
      <c r="V39" s="115">
        <v>31601</v>
      </c>
      <c r="W39" s="115">
        <v>21919</v>
      </c>
      <c r="X39" s="115">
        <v>19270</v>
      </c>
      <c r="Y39" s="115">
        <v>27762</v>
      </c>
      <c r="Z39" s="115">
        <v>22052</v>
      </c>
      <c r="AA39" s="115">
        <v>19270</v>
      </c>
      <c r="AB39" s="115">
        <v>19270</v>
      </c>
      <c r="AC39" s="115">
        <v>19272</v>
      </c>
      <c r="AD39" s="115">
        <v>19270</v>
      </c>
      <c r="AE39" s="115">
        <v>28186</v>
      </c>
      <c r="AF39" s="115">
        <v>19272</v>
      </c>
      <c r="AG39" s="116">
        <f t="shared" si="2"/>
        <v>19270</v>
      </c>
      <c r="AH39" s="116">
        <f t="shared" si="3"/>
        <v>33635</v>
      </c>
      <c r="AI39" s="140">
        <f t="shared" si="1"/>
        <v>21479.681348639791</v>
      </c>
    </row>
    <row r="40" spans="1:35">
      <c r="A40" s="114">
        <v>5</v>
      </c>
      <c r="B40" s="122"/>
      <c r="C40" s="326" t="s">
        <v>438</v>
      </c>
      <c r="D40" s="327"/>
      <c r="E40" s="115">
        <v>2698</v>
      </c>
      <c r="F40" s="115">
        <v>2698</v>
      </c>
      <c r="G40" s="115">
        <v>2698</v>
      </c>
      <c r="H40" s="115">
        <v>8671</v>
      </c>
      <c r="I40" s="115">
        <v>2698</v>
      </c>
      <c r="J40" s="115">
        <v>8671</v>
      </c>
      <c r="K40" s="115">
        <v>2698</v>
      </c>
      <c r="L40" s="115">
        <v>8671</v>
      </c>
      <c r="M40" s="115">
        <v>8671</v>
      </c>
      <c r="N40" s="115">
        <v>17262</v>
      </c>
      <c r="O40" s="115">
        <v>9076</v>
      </c>
      <c r="P40" s="115">
        <v>9506</v>
      </c>
      <c r="Q40" s="115">
        <v>9690</v>
      </c>
      <c r="R40" s="115">
        <v>16893</v>
      </c>
      <c r="S40" s="115">
        <v>9590</v>
      </c>
      <c r="T40" s="115">
        <v>2698</v>
      </c>
      <c r="U40" s="115">
        <v>2698</v>
      </c>
      <c r="V40" s="115">
        <v>8693</v>
      </c>
      <c r="W40" s="115">
        <v>9972</v>
      </c>
      <c r="X40" s="115">
        <v>2698</v>
      </c>
      <c r="Y40" s="115">
        <v>3888</v>
      </c>
      <c r="Z40" s="115">
        <v>10036</v>
      </c>
      <c r="AA40" s="115">
        <v>2698</v>
      </c>
      <c r="AB40" s="115">
        <v>2698</v>
      </c>
      <c r="AC40" s="115">
        <v>9506</v>
      </c>
      <c r="AD40" s="115">
        <v>2698</v>
      </c>
      <c r="AE40" s="115">
        <v>3946</v>
      </c>
      <c r="AF40" s="115">
        <v>2699</v>
      </c>
      <c r="AG40" s="116">
        <f t="shared" si="2"/>
        <v>2698</v>
      </c>
      <c r="AH40" s="116">
        <f t="shared" si="3"/>
        <v>17262</v>
      </c>
      <c r="AI40" s="140">
        <f t="shared" si="1"/>
        <v>5438.8867222045083</v>
      </c>
    </row>
    <row r="41" spans="1:35">
      <c r="A41" s="114">
        <v>6</v>
      </c>
      <c r="B41" s="122"/>
      <c r="C41" s="326" t="s">
        <v>439</v>
      </c>
      <c r="D41" s="327"/>
      <c r="E41" s="115">
        <v>6137</v>
      </c>
      <c r="F41" s="115">
        <v>6137</v>
      </c>
      <c r="G41" s="115">
        <v>6137</v>
      </c>
      <c r="H41" s="115">
        <v>11863</v>
      </c>
      <c r="I41" s="115">
        <v>6137</v>
      </c>
      <c r="J41" s="115">
        <v>11863</v>
      </c>
      <c r="K41" s="115">
        <v>6137</v>
      </c>
      <c r="L41" s="115">
        <v>11863</v>
      </c>
      <c r="M41" s="115">
        <v>11863</v>
      </c>
      <c r="N41" s="115">
        <v>23000</v>
      </c>
      <c r="O41" s="115">
        <v>13077</v>
      </c>
      <c r="P41" s="115">
        <v>12946</v>
      </c>
      <c r="Q41" s="115">
        <v>13184</v>
      </c>
      <c r="R41" s="115">
        <v>22521</v>
      </c>
      <c r="S41" s="115">
        <v>13054</v>
      </c>
      <c r="T41" s="115">
        <v>6137</v>
      </c>
      <c r="U41" s="115">
        <v>6137</v>
      </c>
      <c r="V41" s="115">
        <v>21576</v>
      </c>
      <c r="W41" s="115">
        <v>13549</v>
      </c>
      <c r="X41" s="115">
        <v>6137</v>
      </c>
      <c r="Y41" s="115">
        <v>8685</v>
      </c>
      <c r="Z41" s="115">
        <v>13632</v>
      </c>
      <c r="AA41" s="115">
        <v>6137</v>
      </c>
      <c r="AB41" s="115">
        <v>6137</v>
      </c>
      <c r="AC41" s="115">
        <v>12946</v>
      </c>
      <c r="AD41" s="115">
        <v>6137</v>
      </c>
      <c r="AE41" s="115">
        <v>8812</v>
      </c>
      <c r="AF41" s="115">
        <v>6138</v>
      </c>
      <c r="AG41" s="116">
        <f t="shared" si="2"/>
        <v>6137</v>
      </c>
      <c r="AH41" s="116">
        <f t="shared" si="3"/>
        <v>23000</v>
      </c>
      <c r="AI41" s="140">
        <f t="shared" si="1"/>
        <v>9755.2664089922146</v>
      </c>
    </row>
    <row r="42" spans="1:35">
      <c r="A42" s="114">
        <v>7</v>
      </c>
      <c r="B42" s="122"/>
      <c r="C42" s="326" t="s">
        <v>440</v>
      </c>
      <c r="D42" s="327"/>
      <c r="E42" s="115">
        <v>8479</v>
      </c>
      <c r="F42" s="115">
        <v>8479</v>
      </c>
      <c r="G42" s="115">
        <v>8479</v>
      </c>
      <c r="H42" s="115">
        <v>13989</v>
      </c>
      <c r="I42" s="115">
        <v>8479</v>
      </c>
      <c r="J42" s="115">
        <v>13989</v>
      </c>
      <c r="K42" s="115">
        <v>8479</v>
      </c>
      <c r="L42" s="115">
        <v>13989</v>
      </c>
      <c r="M42" s="115">
        <v>13989</v>
      </c>
      <c r="N42" s="115">
        <v>27352</v>
      </c>
      <c r="O42" s="115">
        <v>15226</v>
      </c>
      <c r="P42" s="115">
        <v>15288</v>
      </c>
      <c r="Q42" s="115">
        <v>15574</v>
      </c>
      <c r="R42" s="115">
        <v>26777</v>
      </c>
      <c r="S42" s="115">
        <v>15419</v>
      </c>
      <c r="T42" s="115">
        <v>8479</v>
      </c>
      <c r="U42" s="115">
        <v>8479</v>
      </c>
      <c r="V42" s="115">
        <v>25644</v>
      </c>
      <c r="W42" s="115">
        <v>16012</v>
      </c>
      <c r="X42" s="115">
        <v>8479</v>
      </c>
      <c r="Y42" s="115">
        <v>12216</v>
      </c>
      <c r="Z42" s="115">
        <v>16113</v>
      </c>
      <c r="AA42" s="115">
        <v>8479</v>
      </c>
      <c r="AB42" s="115">
        <v>8479</v>
      </c>
      <c r="AC42" s="115">
        <v>15288</v>
      </c>
      <c r="AD42" s="115">
        <v>8479</v>
      </c>
      <c r="AE42" s="115">
        <v>12402</v>
      </c>
      <c r="AF42" s="115">
        <v>8480</v>
      </c>
      <c r="AG42" s="116">
        <f t="shared" si="2"/>
        <v>8479</v>
      </c>
      <c r="AH42" s="116">
        <f t="shared" si="3"/>
        <v>27352</v>
      </c>
      <c r="AI42" s="140">
        <f t="shared" si="1"/>
        <v>12479.763167607873</v>
      </c>
    </row>
    <row r="43" spans="1:35">
      <c r="A43" s="131" t="s">
        <v>441</v>
      </c>
      <c r="B43" s="131"/>
      <c r="C43" s="330" t="s">
        <v>426</v>
      </c>
      <c r="D43" s="331"/>
      <c r="E43" s="115">
        <v>0</v>
      </c>
      <c r="F43" s="115">
        <v>0</v>
      </c>
      <c r="G43" s="115">
        <v>0</v>
      </c>
      <c r="H43" s="115">
        <v>0</v>
      </c>
      <c r="I43" s="115">
        <v>0</v>
      </c>
      <c r="J43" s="115">
        <v>0</v>
      </c>
      <c r="K43" s="115">
        <v>0</v>
      </c>
      <c r="L43" s="115">
        <v>0</v>
      </c>
      <c r="M43" s="115">
        <v>0</v>
      </c>
      <c r="N43" s="115">
        <v>0</v>
      </c>
      <c r="O43" s="115">
        <v>0</v>
      </c>
      <c r="P43" s="115">
        <v>0</v>
      </c>
      <c r="Q43" s="115">
        <v>0</v>
      </c>
      <c r="R43" s="115">
        <v>0</v>
      </c>
      <c r="S43" s="115">
        <v>0</v>
      </c>
      <c r="T43" s="115">
        <v>0</v>
      </c>
      <c r="U43" s="115">
        <v>0</v>
      </c>
      <c r="V43" s="115">
        <v>0</v>
      </c>
      <c r="W43" s="115">
        <v>0</v>
      </c>
      <c r="X43" s="115">
        <v>0</v>
      </c>
      <c r="Y43" s="115">
        <v>0</v>
      </c>
      <c r="Z43" s="115">
        <v>0</v>
      </c>
      <c r="AA43" s="115">
        <v>0</v>
      </c>
      <c r="AB43" s="115">
        <v>0</v>
      </c>
      <c r="AC43" s="115">
        <v>0</v>
      </c>
      <c r="AD43" s="115">
        <v>0</v>
      </c>
      <c r="AE43" s="115">
        <v>0</v>
      </c>
      <c r="AF43" s="115">
        <v>0</v>
      </c>
      <c r="AG43" s="116">
        <f t="shared" si="2"/>
        <v>0</v>
      </c>
      <c r="AH43" s="116">
        <f t="shared" si="3"/>
        <v>0</v>
      </c>
      <c r="AI43" s="140" t="e">
        <f t="shared" si="1"/>
        <v>#NUM!</v>
      </c>
    </row>
    <row r="44" spans="1:35">
      <c r="A44" s="114">
        <v>1</v>
      </c>
      <c r="B44" s="122"/>
      <c r="C44" s="326" t="s">
        <v>434</v>
      </c>
      <c r="D44" s="327"/>
      <c r="E44" s="115">
        <v>10511</v>
      </c>
      <c r="F44" s="115">
        <v>10511</v>
      </c>
      <c r="G44" s="115">
        <v>10511</v>
      </c>
      <c r="H44" s="115">
        <v>10511</v>
      </c>
      <c r="I44" s="115">
        <v>10511</v>
      </c>
      <c r="J44" s="115">
        <v>10511</v>
      </c>
      <c r="K44" s="115">
        <v>10511</v>
      </c>
      <c r="L44" s="115">
        <v>10511</v>
      </c>
      <c r="M44" s="115">
        <v>10511</v>
      </c>
      <c r="N44" s="115">
        <v>18119</v>
      </c>
      <c r="O44" s="115">
        <v>11440</v>
      </c>
      <c r="P44" s="115">
        <v>10511</v>
      </c>
      <c r="Q44" s="115">
        <v>11644</v>
      </c>
      <c r="R44" s="115">
        <v>17753</v>
      </c>
      <c r="S44" s="115">
        <v>10511</v>
      </c>
      <c r="T44" s="115">
        <v>10511</v>
      </c>
      <c r="U44" s="115">
        <v>10511</v>
      </c>
      <c r="V44" s="115">
        <v>15903</v>
      </c>
      <c r="W44" s="115">
        <v>11956</v>
      </c>
      <c r="X44" s="115">
        <v>10511</v>
      </c>
      <c r="Y44" s="115">
        <v>15143</v>
      </c>
      <c r="Z44" s="115">
        <v>12028</v>
      </c>
      <c r="AA44" s="115">
        <v>10511</v>
      </c>
      <c r="AB44" s="115">
        <v>10511</v>
      </c>
      <c r="AC44" s="115">
        <v>10512</v>
      </c>
      <c r="AD44" s="115">
        <v>10511</v>
      </c>
      <c r="AE44" s="115">
        <v>15374</v>
      </c>
      <c r="AF44" s="115">
        <v>10514</v>
      </c>
      <c r="AG44" s="116">
        <f t="shared" si="2"/>
        <v>10511</v>
      </c>
      <c r="AH44" s="116">
        <f t="shared" si="3"/>
        <v>18119</v>
      </c>
      <c r="AI44" s="140">
        <f t="shared" si="1"/>
        <v>11703.409093353455</v>
      </c>
    </row>
    <row r="45" spans="1:35">
      <c r="A45" s="114">
        <v>2</v>
      </c>
      <c r="B45" s="122"/>
      <c r="C45" s="326" t="s">
        <v>435</v>
      </c>
      <c r="D45" s="327"/>
      <c r="E45" s="115">
        <v>14715</v>
      </c>
      <c r="F45" s="115">
        <v>14715</v>
      </c>
      <c r="G45" s="115">
        <v>14715</v>
      </c>
      <c r="H45" s="115">
        <v>14715</v>
      </c>
      <c r="I45" s="115">
        <v>14715</v>
      </c>
      <c r="J45" s="115">
        <v>14715</v>
      </c>
      <c r="K45" s="115">
        <v>14715</v>
      </c>
      <c r="L45" s="115">
        <v>14715</v>
      </c>
      <c r="M45" s="115">
        <v>14715</v>
      </c>
      <c r="N45" s="115">
        <v>25367</v>
      </c>
      <c r="O45" s="115">
        <v>16015</v>
      </c>
      <c r="P45" s="115">
        <v>14715</v>
      </c>
      <c r="Q45" s="115">
        <v>16301</v>
      </c>
      <c r="R45" s="115">
        <v>24853</v>
      </c>
      <c r="S45" s="115">
        <v>14715</v>
      </c>
      <c r="T45" s="115">
        <v>14715</v>
      </c>
      <c r="U45" s="115">
        <v>14715</v>
      </c>
      <c r="V45" s="115">
        <v>22264</v>
      </c>
      <c r="W45" s="115">
        <v>16738</v>
      </c>
      <c r="X45" s="115">
        <v>14715</v>
      </c>
      <c r="Y45" s="115">
        <v>21200</v>
      </c>
      <c r="Z45" s="115">
        <v>16839</v>
      </c>
      <c r="AA45" s="115">
        <v>14715</v>
      </c>
      <c r="AB45" s="115">
        <v>14715</v>
      </c>
      <c r="AC45" s="115">
        <v>14718</v>
      </c>
      <c r="AD45" s="115">
        <v>14715</v>
      </c>
      <c r="AE45" s="115">
        <v>21524</v>
      </c>
      <c r="AF45" s="115">
        <v>14718</v>
      </c>
      <c r="AG45" s="116">
        <f t="shared" si="2"/>
        <v>14715</v>
      </c>
      <c r="AH45" s="116">
        <f t="shared" si="3"/>
        <v>25367</v>
      </c>
      <c r="AI45" s="140">
        <f t="shared" si="1"/>
        <v>16384.407868986611</v>
      </c>
    </row>
    <row r="46" spans="1:35">
      <c r="A46" s="114">
        <v>3</v>
      </c>
      <c r="B46" s="122"/>
      <c r="C46" s="326" t="s">
        <v>436</v>
      </c>
      <c r="D46" s="327"/>
      <c r="E46" s="115">
        <v>16818</v>
      </c>
      <c r="F46" s="115">
        <v>16818</v>
      </c>
      <c r="G46" s="115">
        <v>16818</v>
      </c>
      <c r="H46" s="115">
        <v>16818</v>
      </c>
      <c r="I46" s="115">
        <v>16818</v>
      </c>
      <c r="J46" s="115">
        <v>16818</v>
      </c>
      <c r="K46" s="115">
        <v>16818</v>
      </c>
      <c r="L46" s="115">
        <v>16818</v>
      </c>
      <c r="M46" s="115">
        <v>16818</v>
      </c>
      <c r="N46" s="115">
        <v>28990</v>
      </c>
      <c r="O46" s="115">
        <v>18303</v>
      </c>
      <c r="P46" s="115">
        <v>16818</v>
      </c>
      <c r="Q46" s="115">
        <v>18630</v>
      </c>
      <c r="R46" s="115">
        <v>28403</v>
      </c>
      <c r="S46" s="115">
        <v>16818</v>
      </c>
      <c r="T46" s="115">
        <v>16818</v>
      </c>
      <c r="U46" s="115">
        <v>16818</v>
      </c>
      <c r="V46" s="115">
        <v>25444</v>
      </c>
      <c r="W46" s="115">
        <v>19130</v>
      </c>
      <c r="X46" s="115">
        <v>16818</v>
      </c>
      <c r="Y46" s="115">
        <v>24229</v>
      </c>
      <c r="Z46" s="115">
        <v>19244</v>
      </c>
      <c r="AA46" s="115">
        <v>16818</v>
      </c>
      <c r="AB46" s="115">
        <v>16818</v>
      </c>
      <c r="AC46" s="115">
        <v>16819</v>
      </c>
      <c r="AD46" s="115">
        <v>16818</v>
      </c>
      <c r="AE46" s="115">
        <v>24598</v>
      </c>
      <c r="AF46" s="115">
        <v>16820</v>
      </c>
      <c r="AG46" s="116">
        <f t="shared" si="2"/>
        <v>16818</v>
      </c>
      <c r="AH46" s="116">
        <f t="shared" si="3"/>
        <v>28990</v>
      </c>
      <c r="AI46" s="140">
        <f t="shared" si="1"/>
        <v>18725.483492011892</v>
      </c>
    </row>
    <row r="47" spans="1:35">
      <c r="A47" s="114">
        <v>4</v>
      </c>
      <c r="B47" s="122"/>
      <c r="C47" s="326" t="s">
        <v>437</v>
      </c>
      <c r="D47" s="327"/>
      <c r="E47" s="115">
        <v>21022</v>
      </c>
      <c r="F47" s="115">
        <v>21022</v>
      </c>
      <c r="G47" s="115">
        <v>21022</v>
      </c>
      <c r="H47" s="115">
        <v>21022</v>
      </c>
      <c r="I47" s="115">
        <v>21022</v>
      </c>
      <c r="J47" s="115">
        <v>21022</v>
      </c>
      <c r="K47" s="115">
        <v>21022</v>
      </c>
      <c r="L47" s="115">
        <v>21022</v>
      </c>
      <c r="M47" s="115">
        <v>21022</v>
      </c>
      <c r="N47" s="115">
        <v>36237</v>
      </c>
      <c r="O47" s="115">
        <v>22878</v>
      </c>
      <c r="P47" s="115">
        <v>21022</v>
      </c>
      <c r="Q47" s="115">
        <v>23287</v>
      </c>
      <c r="R47" s="115">
        <v>35503</v>
      </c>
      <c r="S47" s="115">
        <v>21022</v>
      </c>
      <c r="T47" s="115">
        <v>21022</v>
      </c>
      <c r="U47" s="115">
        <v>21022</v>
      </c>
      <c r="V47" s="115">
        <v>31805</v>
      </c>
      <c r="W47" s="115">
        <v>23913</v>
      </c>
      <c r="X47" s="115">
        <v>21022</v>
      </c>
      <c r="Y47" s="115">
        <v>30285</v>
      </c>
      <c r="Z47" s="115">
        <v>24055</v>
      </c>
      <c r="AA47" s="115">
        <v>21022</v>
      </c>
      <c r="AB47" s="115">
        <v>21022</v>
      </c>
      <c r="AC47" s="115">
        <v>21024</v>
      </c>
      <c r="AD47" s="115">
        <v>21022</v>
      </c>
      <c r="AE47" s="115">
        <v>30748</v>
      </c>
      <c r="AF47" s="115">
        <v>21025</v>
      </c>
      <c r="AG47" s="116">
        <f t="shared" si="2"/>
        <v>21022</v>
      </c>
      <c r="AH47" s="116">
        <f t="shared" si="3"/>
        <v>36237</v>
      </c>
      <c r="AI47" s="140">
        <f t="shared" si="1"/>
        <v>23406.446072452276</v>
      </c>
    </row>
    <row r="48" spans="1:35">
      <c r="A48" s="114">
        <v>5</v>
      </c>
      <c r="B48" s="122"/>
      <c r="C48" s="326" t="s">
        <v>438</v>
      </c>
      <c r="D48" s="327"/>
      <c r="E48" s="115">
        <v>2943</v>
      </c>
      <c r="F48" s="115">
        <v>2943</v>
      </c>
      <c r="G48" s="115">
        <v>2943</v>
      </c>
      <c r="H48" s="115">
        <v>8700</v>
      </c>
      <c r="I48" s="115">
        <v>2943</v>
      </c>
      <c r="J48" s="115">
        <v>8700</v>
      </c>
      <c r="K48" s="115">
        <v>2943</v>
      </c>
      <c r="L48" s="115">
        <v>8700</v>
      </c>
      <c r="M48" s="115">
        <v>8700</v>
      </c>
      <c r="N48" s="115">
        <v>18587</v>
      </c>
      <c r="O48" s="115">
        <v>10857</v>
      </c>
      <c r="P48" s="115">
        <v>10371</v>
      </c>
      <c r="Q48" s="115">
        <v>9719</v>
      </c>
      <c r="R48" s="115">
        <v>18190</v>
      </c>
      <c r="S48" s="115">
        <v>10538</v>
      </c>
      <c r="T48" s="115">
        <v>2943</v>
      </c>
      <c r="U48" s="115">
        <v>2943</v>
      </c>
      <c r="V48" s="115">
        <v>8722</v>
      </c>
      <c r="W48" s="115">
        <v>10001</v>
      </c>
      <c r="X48" s="115">
        <v>2943</v>
      </c>
      <c r="Y48" s="115">
        <v>4241</v>
      </c>
      <c r="Z48" s="115">
        <v>10065</v>
      </c>
      <c r="AA48" s="115">
        <v>2943</v>
      </c>
      <c r="AB48" s="115">
        <v>2943</v>
      </c>
      <c r="AC48" s="115">
        <v>10371</v>
      </c>
      <c r="AD48" s="115">
        <v>2943</v>
      </c>
      <c r="AE48" s="115">
        <v>4306</v>
      </c>
      <c r="AF48" s="115">
        <v>2945</v>
      </c>
      <c r="AG48" s="116">
        <f t="shared" si="2"/>
        <v>2943</v>
      </c>
      <c r="AH48" s="116">
        <f t="shared" si="3"/>
        <v>18587</v>
      </c>
      <c r="AI48" s="140">
        <f t="shared" si="1"/>
        <v>5813.7288694938425</v>
      </c>
    </row>
    <row r="49" spans="1:35">
      <c r="A49" s="114">
        <v>6</v>
      </c>
      <c r="B49" s="122"/>
      <c r="C49" s="326" t="s">
        <v>439</v>
      </c>
      <c r="D49" s="327"/>
      <c r="E49" s="115">
        <v>62596</v>
      </c>
      <c r="F49" s="115">
        <v>62596</v>
      </c>
      <c r="G49" s="115">
        <v>62596</v>
      </c>
      <c r="H49" s="115">
        <v>67858</v>
      </c>
      <c r="I49" s="115">
        <v>62596</v>
      </c>
      <c r="J49" s="115">
        <v>67858</v>
      </c>
      <c r="K49" s="115">
        <v>62596</v>
      </c>
      <c r="L49" s="115">
        <v>67858</v>
      </c>
      <c r="M49" s="115">
        <v>67858</v>
      </c>
      <c r="N49" s="115">
        <v>80674</v>
      </c>
      <c r="O49" s="115">
        <v>71481</v>
      </c>
      <c r="P49" s="115">
        <v>70024</v>
      </c>
      <c r="Q49" s="115">
        <v>69179</v>
      </c>
      <c r="R49" s="115">
        <v>80160</v>
      </c>
      <c r="S49" s="115">
        <v>70240</v>
      </c>
      <c r="T49" s="115">
        <v>62596</v>
      </c>
      <c r="U49" s="115">
        <v>62596</v>
      </c>
      <c r="V49" s="115">
        <v>77571</v>
      </c>
      <c r="W49" s="115">
        <v>69544</v>
      </c>
      <c r="X49" s="115">
        <v>62596</v>
      </c>
      <c r="Y49" s="115">
        <v>65375</v>
      </c>
      <c r="Z49" s="115">
        <v>69627</v>
      </c>
      <c r="AA49" s="115">
        <v>62596</v>
      </c>
      <c r="AB49" s="115">
        <v>62596</v>
      </c>
      <c r="AC49" s="115">
        <v>70024</v>
      </c>
      <c r="AD49" s="115">
        <v>62596</v>
      </c>
      <c r="AE49" s="115">
        <v>65514</v>
      </c>
      <c r="AF49" s="115">
        <v>62597</v>
      </c>
      <c r="AG49" s="116">
        <f t="shared" si="2"/>
        <v>62596</v>
      </c>
      <c r="AH49" s="116">
        <f t="shared" si="3"/>
        <v>80674</v>
      </c>
      <c r="AI49" s="140">
        <f t="shared" si="1"/>
        <v>67280.454024219769</v>
      </c>
    </row>
    <row r="50" spans="1:35">
      <c r="A50" s="114">
        <v>7</v>
      </c>
      <c r="B50" s="122"/>
      <c r="C50" s="326" t="s">
        <v>440</v>
      </c>
      <c r="D50" s="327"/>
      <c r="E50" s="115">
        <v>9250</v>
      </c>
      <c r="F50" s="115">
        <v>9250</v>
      </c>
      <c r="G50" s="115">
        <v>9250</v>
      </c>
      <c r="H50" s="115">
        <v>14079</v>
      </c>
      <c r="I50" s="115">
        <v>9250</v>
      </c>
      <c r="J50" s="115">
        <v>14079</v>
      </c>
      <c r="K50" s="115">
        <v>9250</v>
      </c>
      <c r="L50" s="115">
        <v>14079</v>
      </c>
      <c r="M50" s="115">
        <v>14079</v>
      </c>
      <c r="N50" s="115">
        <v>29457</v>
      </c>
      <c r="O50" s="115">
        <v>18163</v>
      </c>
      <c r="P50" s="115">
        <v>16678</v>
      </c>
      <c r="Q50" s="115">
        <v>15664</v>
      </c>
      <c r="R50" s="115">
        <v>28840</v>
      </c>
      <c r="S50" s="115">
        <v>16938</v>
      </c>
      <c r="T50" s="115">
        <v>9250</v>
      </c>
      <c r="U50" s="115">
        <v>9250</v>
      </c>
      <c r="V50" s="115">
        <v>25734</v>
      </c>
      <c r="W50" s="115">
        <v>16102</v>
      </c>
      <c r="X50" s="115">
        <v>9250</v>
      </c>
      <c r="Y50" s="115">
        <v>13325</v>
      </c>
      <c r="Z50" s="115">
        <v>16203</v>
      </c>
      <c r="AA50" s="115">
        <v>9250</v>
      </c>
      <c r="AB50" s="115">
        <v>9250</v>
      </c>
      <c r="AC50" s="115">
        <v>16678</v>
      </c>
      <c r="AD50" s="115">
        <v>9250</v>
      </c>
      <c r="AE50" s="115">
        <v>13529</v>
      </c>
      <c r="AF50" s="115">
        <v>9251</v>
      </c>
      <c r="AG50" s="116">
        <f t="shared" si="2"/>
        <v>9250</v>
      </c>
      <c r="AH50" s="116">
        <f t="shared" si="3"/>
        <v>29457</v>
      </c>
      <c r="AI50" s="140">
        <f t="shared" si="1"/>
        <v>13348.224208876711</v>
      </c>
    </row>
    <row r="51" spans="1:35">
      <c r="A51" s="131" t="s">
        <v>442</v>
      </c>
      <c r="B51" s="131"/>
      <c r="C51" s="332" t="s">
        <v>427</v>
      </c>
      <c r="D51" s="333"/>
      <c r="E51" s="115">
        <v>0</v>
      </c>
      <c r="F51" s="115">
        <v>0</v>
      </c>
      <c r="G51" s="115">
        <v>0</v>
      </c>
      <c r="H51" s="115">
        <v>0</v>
      </c>
      <c r="I51" s="115">
        <v>0</v>
      </c>
      <c r="J51" s="115">
        <v>0</v>
      </c>
      <c r="K51" s="115">
        <v>0</v>
      </c>
      <c r="L51" s="115">
        <v>0</v>
      </c>
      <c r="M51" s="115">
        <v>0</v>
      </c>
      <c r="N51" s="115">
        <v>0</v>
      </c>
      <c r="O51" s="115">
        <v>0</v>
      </c>
      <c r="P51" s="115">
        <v>0</v>
      </c>
      <c r="Q51" s="115">
        <v>0</v>
      </c>
      <c r="R51" s="115">
        <v>0</v>
      </c>
      <c r="S51" s="115">
        <v>0</v>
      </c>
      <c r="T51" s="115">
        <v>0</v>
      </c>
      <c r="U51" s="115">
        <v>0</v>
      </c>
      <c r="V51" s="115">
        <v>0</v>
      </c>
      <c r="W51" s="115">
        <v>0</v>
      </c>
      <c r="X51" s="115">
        <v>0</v>
      </c>
      <c r="Y51" s="115">
        <v>0</v>
      </c>
      <c r="Z51" s="115">
        <v>0</v>
      </c>
      <c r="AA51" s="115">
        <v>0</v>
      </c>
      <c r="AB51" s="115">
        <v>0</v>
      </c>
      <c r="AC51" s="115">
        <v>0</v>
      </c>
      <c r="AD51" s="115">
        <v>0</v>
      </c>
      <c r="AE51" s="115">
        <v>0</v>
      </c>
      <c r="AF51" s="115">
        <v>0</v>
      </c>
      <c r="AG51" s="116">
        <f t="shared" si="2"/>
        <v>0</v>
      </c>
      <c r="AH51" s="116">
        <f t="shared" si="3"/>
        <v>0</v>
      </c>
      <c r="AI51" s="140" t="e">
        <f t="shared" si="1"/>
        <v>#NUM!</v>
      </c>
    </row>
    <row r="52" spans="1:35">
      <c r="A52" s="114">
        <v>1</v>
      </c>
      <c r="B52" s="122"/>
      <c r="C52" s="326" t="s">
        <v>434</v>
      </c>
      <c r="D52" s="327"/>
      <c r="E52" s="115">
        <v>11825</v>
      </c>
      <c r="F52" s="115">
        <v>11825</v>
      </c>
      <c r="G52" s="115">
        <v>11825</v>
      </c>
      <c r="H52" s="115">
        <v>11825</v>
      </c>
      <c r="I52" s="115">
        <v>11825</v>
      </c>
      <c r="J52" s="115">
        <v>11825</v>
      </c>
      <c r="K52" s="115">
        <v>11825</v>
      </c>
      <c r="L52" s="115">
        <v>11825</v>
      </c>
      <c r="M52" s="115">
        <v>11825</v>
      </c>
      <c r="N52" s="115">
        <v>20071</v>
      </c>
      <c r="O52" s="115">
        <v>14657</v>
      </c>
      <c r="P52" s="115">
        <v>11825</v>
      </c>
      <c r="Q52" s="115">
        <v>13100</v>
      </c>
      <c r="R52" s="115">
        <v>19666</v>
      </c>
      <c r="S52" s="115">
        <v>11825</v>
      </c>
      <c r="T52" s="115">
        <v>11825</v>
      </c>
      <c r="U52" s="115">
        <v>11825</v>
      </c>
      <c r="V52" s="115">
        <v>16056</v>
      </c>
      <c r="W52" s="115">
        <v>13451</v>
      </c>
      <c r="X52" s="115">
        <v>11825</v>
      </c>
      <c r="Y52" s="115">
        <v>17036</v>
      </c>
      <c r="Z52" s="115">
        <v>13531</v>
      </c>
      <c r="AA52" s="115">
        <v>11825</v>
      </c>
      <c r="AB52" s="115">
        <v>11825</v>
      </c>
      <c r="AC52" s="115">
        <v>11826</v>
      </c>
      <c r="AD52" s="115">
        <v>11825</v>
      </c>
      <c r="AE52" s="115">
        <v>17296</v>
      </c>
      <c r="AF52" s="115">
        <v>11826</v>
      </c>
      <c r="AG52" s="116">
        <f t="shared" si="2"/>
        <v>11825</v>
      </c>
      <c r="AH52" s="116">
        <f t="shared" si="3"/>
        <v>20071</v>
      </c>
      <c r="AI52" s="140">
        <f t="shared" si="1"/>
        <v>13155.582035354289</v>
      </c>
    </row>
    <row r="53" spans="1:35">
      <c r="A53" s="114">
        <v>2</v>
      </c>
      <c r="B53" s="122"/>
      <c r="C53" s="326" t="s">
        <v>435</v>
      </c>
      <c r="D53" s="327"/>
      <c r="E53" s="115">
        <v>16554</v>
      </c>
      <c r="F53" s="115">
        <v>16554</v>
      </c>
      <c r="G53" s="115">
        <v>16554</v>
      </c>
      <c r="H53" s="115">
        <v>16554</v>
      </c>
      <c r="I53" s="115">
        <v>16554</v>
      </c>
      <c r="J53" s="115">
        <v>16554</v>
      </c>
      <c r="K53" s="115">
        <v>16554</v>
      </c>
      <c r="L53" s="115">
        <v>16554</v>
      </c>
      <c r="M53" s="115">
        <v>16554</v>
      </c>
      <c r="N53" s="115">
        <v>28099</v>
      </c>
      <c r="O53" s="115">
        <v>20518</v>
      </c>
      <c r="P53" s="115">
        <v>16554</v>
      </c>
      <c r="Q53" s="115">
        <v>18338</v>
      </c>
      <c r="R53" s="115">
        <v>27532</v>
      </c>
      <c r="S53" s="115">
        <v>16554</v>
      </c>
      <c r="T53" s="115">
        <v>16554</v>
      </c>
      <c r="U53" s="115">
        <v>16554</v>
      </c>
      <c r="V53" s="115">
        <v>22478</v>
      </c>
      <c r="W53" s="115">
        <v>18830</v>
      </c>
      <c r="X53" s="115">
        <v>16554</v>
      </c>
      <c r="Y53" s="115">
        <v>23849</v>
      </c>
      <c r="Z53" s="115">
        <v>18944</v>
      </c>
      <c r="AA53" s="115">
        <v>16554</v>
      </c>
      <c r="AB53" s="115">
        <v>16554</v>
      </c>
      <c r="AC53" s="115">
        <v>16556</v>
      </c>
      <c r="AD53" s="115">
        <v>16554</v>
      </c>
      <c r="AE53" s="115">
        <v>24213</v>
      </c>
      <c r="AF53" s="115">
        <v>16556</v>
      </c>
      <c r="AG53" s="116">
        <f t="shared" si="2"/>
        <v>16554</v>
      </c>
      <c r="AH53" s="116">
        <f t="shared" si="3"/>
        <v>28099</v>
      </c>
      <c r="AI53" s="140">
        <f t="shared" si="1"/>
        <v>18416.861809653437</v>
      </c>
    </row>
    <row r="54" spans="1:35">
      <c r="A54" s="114">
        <v>3</v>
      </c>
      <c r="B54" s="122"/>
      <c r="C54" s="326" t="s">
        <v>436</v>
      </c>
      <c r="D54" s="327"/>
      <c r="E54" s="115">
        <v>18920</v>
      </c>
      <c r="F54" s="115">
        <v>18920</v>
      </c>
      <c r="G54" s="115">
        <v>18920</v>
      </c>
      <c r="H54" s="115">
        <v>18920</v>
      </c>
      <c r="I54" s="115">
        <v>18920</v>
      </c>
      <c r="J54" s="115">
        <v>18920</v>
      </c>
      <c r="K54" s="115">
        <v>18920</v>
      </c>
      <c r="L54" s="115">
        <v>18920</v>
      </c>
      <c r="M54" s="115">
        <v>18920</v>
      </c>
      <c r="N54" s="115">
        <v>32112</v>
      </c>
      <c r="O54" s="115">
        <v>23450</v>
      </c>
      <c r="P54" s="115">
        <v>18920</v>
      </c>
      <c r="Q54" s="115">
        <v>20959</v>
      </c>
      <c r="R54" s="115">
        <v>31464</v>
      </c>
      <c r="S54" s="115">
        <v>18920</v>
      </c>
      <c r="T54" s="115">
        <v>18920</v>
      </c>
      <c r="U54" s="115">
        <v>18920</v>
      </c>
      <c r="V54" s="115">
        <v>25689</v>
      </c>
      <c r="W54" s="115">
        <v>21521</v>
      </c>
      <c r="X54" s="115">
        <v>18920</v>
      </c>
      <c r="Y54" s="115">
        <v>27256</v>
      </c>
      <c r="Z54" s="115">
        <v>21650</v>
      </c>
      <c r="AA54" s="115">
        <v>18920</v>
      </c>
      <c r="AB54" s="115">
        <v>18920</v>
      </c>
      <c r="AC54" s="115">
        <v>18921</v>
      </c>
      <c r="AD54" s="115">
        <v>18920</v>
      </c>
      <c r="AE54" s="115">
        <v>27672</v>
      </c>
      <c r="AF54" s="115">
        <v>18920</v>
      </c>
      <c r="AG54" s="116">
        <f t="shared" si="2"/>
        <v>18920</v>
      </c>
      <c r="AH54" s="116">
        <f t="shared" si="3"/>
        <v>32112</v>
      </c>
      <c r="AI54" s="140">
        <f t="shared" si="1"/>
        <v>21048.569966053827</v>
      </c>
    </row>
    <row r="55" spans="1:35">
      <c r="A55" s="114">
        <v>4</v>
      </c>
      <c r="B55" s="122"/>
      <c r="C55" s="326" t="s">
        <v>437</v>
      </c>
      <c r="D55" s="327"/>
      <c r="E55" s="115">
        <v>23650</v>
      </c>
      <c r="F55" s="115">
        <v>23650</v>
      </c>
      <c r="G55" s="115">
        <v>23650</v>
      </c>
      <c r="H55" s="115">
        <v>23650</v>
      </c>
      <c r="I55" s="115">
        <v>23650</v>
      </c>
      <c r="J55" s="115">
        <v>23650</v>
      </c>
      <c r="K55" s="115">
        <v>23650</v>
      </c>
      <c r="L55" s="115">
        <v>23650</v>
      </c>
      <c r="M55" s="115">
        <v>23650</v>
      </c>
      <c r="N55" s="115">
        <v>40141</v>
      </c>
      <c r="O55" s="115">
        <v>29311</v>
      </c>
      <c r="P55" s="115">
        <v>23650</v>
      </c>
      <c r="Q55" s="115">
        <v>26198</v>
      </c>
      <c r="R55" s="115">
        <v>39331</v>
      </c>
      <c r="S55" s="115">
        <v>23650</v>
      </c>
      <c r="T55" s="115">
        <v>23650</v>
      </c>
      <c r="U55" s="115">
        <v>23650</v>
      </c>
      <c r="V55" s="115">
        <v>32112</v>
      </c>
      <c r="W55" s="115">
        <v>26901</v>
      </c>
      <c r="X55" s="115">
        <v>23650</v>
      </c>
      <c r="Y55" s="115">
        <v>34070</v>
      </c>
      <c r="Z55" s="115">
        <v>27063</v>
      </c>
      <c r="AA55" s="115">
        <v>23650</v>
      </c>
      <c r="AB55" s="115">
        <v>23650</v>
      </c>
      <c r="AC55" s="115">
        <v>23651</v>
      </c>
      <c r="AD55" s="115">
        <v>23650</v>
      </c>
      <c r="AE55" s="115">
        <v>34590</v>
      </c>
      <c r="AF55" s="115">
        <v>23650</v>
      </c>
      <c r="AG55" s="116">
        <f t="shared" si="2"/>
        <v>23650</v>
      </c>
      <c r="AH55" s="116">
        <f t="shared" si="3"/>
        <v>40141</v>
      </c>
      <c r="AI55" s="140">
        <f t="shared" si="1"/>
        <v>26310.727732516465</v>
      </c>
    </row>
    <row r="56" spans="1:35">
      <c r="A56" s="114">
        <v>5</v>
      </c>
      <c r="B56" s="122"/>
      <c r="C56" s="326" t="s">
        <v>438</v>
      </c>
      <c r="D56" s="327"/>
      <c r="E56" s="115">
        <v>3311</v>
      </c>
      <c r="F56" s="115">
        <v>3311</v>
      </c>
      <c r="G56" s="115">
        <v>3311</v>
      </c>
      <c r="H56" s="115">
        <v>8742</v>
      </c>
      <c r="I56" s="115">
        <v>3311</v>
      </c>
      <c r="J56" s="115">
        <v>8742</v>
      </c>
      <c r="K56" s="115">
        <v>3311</v>
      </c>
      <c r="L56" s="115">
        <v>8742</v>
      </c>
      <c r="M56" s="115">
        <v>8742</v>
      </c>
      <c r="N56" s="115">
        <v>20571</v>
      </c>
      <c r="O56" s="115">
        <v>14053</v>
      </c>
      <c r="P56" s="115">
        <v>11248</v>
      </c>
      <c r="Q56" s="115">
        <v>9761</v>
      </c>
      <c r="R56" s="115">
        <v>20133</v>
      </c>
      <c r="S56" s="115">
        <v>11499</v>
      </c>
      <c r="T56" s="115">
        <v>3311</v>
      </c>
      <c r="U56" s="115">
        <v>3311</v>
      </c>
      <c r="V56" s="115">
        <v>8764</v>
      </c>
      <c r="W56" s="115">
        <v>10043</v>
      </c>
      <c r="X56" s="115">
        <v>3311</v>
      </c>
      <c r="Y56" s="115">
        <v>4770</v>
      </c>
      <c r="Z56" s="115">
        <v>10107</v>
      </c>
      <c r="AA56" s="115">
        <v>3311</v>
      </c>
      <c r="AB56" s="115">
        <v>3311</v>
      </c>
      <c r="AC56" s="115">
        <v>11667</v>
      </c>
      <c r="AD56" s="115">
        <v>3311</v>
      </c>
      <c r="AE56" s="115">
        <v>4843</v>
      </c>
      <c r="AF56" s="115">
        <v>3312</v>
      </c>
      <c r="AG56" s="116">
        <f t="shared" si="2"/>
        <v>3311</v>
      </c>
      <c r="AH56" s="116">
        <f t="shared" si="3"/>
        <v>20571</v>
      </c>
      <c r="AI56" s="140">
        <f t="shared" si="1"/>
        <v>6350.9895242616849</v>
      </c>
    </row>
    <row r="57" spans="1:35">
      <c r="A57" s="114">
        <v>6</v>
      </c>
      <c r="B57" s="122"/>
      <c r="C57" s="326" t="s">
        <v>439</v>
      </c>
      <c r="D57" s="327"/>
      <c r="E57" s="115">
        <v>7532</v>
      </c>
      <c r="F57" s="115">
        <v>7532</v>
      </c>
      <c r="G57" s="115">
        <v>7532</v>
      </c>
      <c r="H57" s="115">
        <v>12097</v>
      </c>
      <c r="I57" s="115">
        <v>7532</v>
      </c>
      <c r="J57" s="115">
        <v>12097</v>
      </c>
      <c r="K57" s="115">
        <v>7532</v>
      </c>
      <c r="L57" s="115">
        <v>12097</v>
      </c>
      <c r="M57" s="115">
        <v>12097</v>
      </c>
      <c r="N57" s="115">
        <v>27431</v>
      </c>
      <c r="O57" s="115">
        <v>20056</v>
      </c>
      <c r="P57" s="115">
        <v>15346</v>
      </c>
      <c r="Q57" s="115">
        <v>13418</v>
      </c>
      <c r="R57" s="115">
        <v>26864</v>
      </c>
      <c r="S57" s="115">
        <v>15671</v>
      </c>
      <c r="T57" s="115">
        <v>7532</v>
      </c>
      <c r="U57" s="115">
        <v>7532</v>
      </c>
      <c r="V57" s="115">
        <v>21810</v>
      </c>
      <c r="W57" s="115">
        <v>13783</v>
      </c>
      <c r="X57" s="115">
        <v>7532</v>
      </c>
      <c r="Y57" s="115">
        <v>10658</v>
      </c>
      <c r="Z57" s="115">
        <v>13866</v>
      </c>
      <c r="AA57" s="115">
        <v>7532</v>
      </c>
      <c r="AB57" s="115">
        <v>7532</v>
      </c>
      <c r="AC57" s="115">
        <v>15888</v>
      </c>
      <c r="AD57" s="115">
        <v>7532</v>
      </c>
      <c r="AE57" s="115">
        <v>10814</v>
      </c>
      <c r="AF57" s="115">
        <v>7533</v>
      </c>
      <c r="AG57" s="116">
        <f t="shared" si="2"/>
        <v>7532</v>
      </c>
      <c r="AH57" s="116">
        <f t="shared" si="3"/>
        <v>27431</v>
      </c>
      <c r="AI57" s="140">
        <f t="shared" si="1"/>
        <v>11419.981777923074</v>
      </c>
    </row>
    <row r="58" spans="1:35">
      <c r="A58" s="114">
        <v>7</v>
      </c>
      <c r="B58" s="122"/>
      <c r="C58" s="326" t="s">
        <v>440</v>
      </c>
      <c r="D58" s="327"/>
      <c r="E58" s="115">
        <v>10406</v>
      </c>
      <c r="F58" s="115">
        <v>10406</v>
      </c>
      <c r="G58" s="115">
        <v>10406</v>
      </c>
      <c r="H58" s="115">
        <v>14214</v>
      </c>
      <c r="I58" s="115">
        <v>10406</v>
      </c>
      <c r="J58" s="115">
        <v>14214</v>
      </c>
      <c r="K58" s="115">
        <v>10406</v>
      </c>
      <c r="L58" s="115">
        <v>14214</v>
      </c>
      <c r="M58" s="115">
        <v>14214</v>
      </c>
      <c r="N58" s="115">
        <v>32613</v>
      </c>
      <c r="O58" s="115">
        <v>23423</v>
      </c>
      <c r="P58" s="115">
        <v>18113</v>
      </c>
      <c r="Q58" s="115">
        <v>15799</v>
      </c>
      <c r="R58" s="115">
        <v>31933</v>
      </c>
      <c r="S58" s="115">
        <v>18503</v>
      </c>
      <c r="T58" s="115">
        <v>10406</v>
      </c>
      <c r="U58" s="115">
        <v>10406</v>
      </c>
      <c r="V58" s="115">
        <v>25869</v>
      </c>
      <c r="W58" s="115">
        <v>16237</v>
      </c>
      <c r="X58" s="115">
        <v>10406</v>
      </c>
      <c r="Y58" s="115">
        <v>14991</v>
      </c>
      <c r="Z58" s="115">
        <v>16338</v>
      </c>
      <c r="AA58" s="115">
        <v>10406</v>
      </c>
      <c r="AB58" s="115">
        <v>10406</v>
      </c>
      <c r="AC58" s="115">
        <v>18763</v>
      </c>
      <c r="AD58" s="115">
        <v>10406</v>
      </c>
      <c r="AE58" s="115">
        <v>15220</v>
      </c>
      <c r="AF58" s="115">
        <v>10406</v>
      </c>
      <c r="AG58" s="116">
        <f t="shared" si="2"/>
        <v>10406</v>
      </c>
      <c r="AH58" s="116">
        <f t="shared" si="3"/>
        <v>32613</v>
      </c>
      <c r="AI58" s="140">
        <f t="shared" si="1"/>
        <v>14597.229023527971</v>
      </c>
    </row>
    <row r="59" spans="1:35">
      <c r="A59" s="131" t="s">
        <v>443</v>
      </c>
      <c r="B59" s="131"/>
      <c r="C59" s="332" t="s">
        <v>81</v>
      </c>
      <c r="D59" s="333"/>
      <c r="E59" s="115">
        <v>0</v>
      </c>
      <c r="F59" s="115">
        <v>0</v>
      </c>
      <c r="G59" s="115">
        <v>0</v>
      </c>
      <c r="H59" s="115">
        <v>0</v>
      </c>
      <c r="I59" s="115">
        <v>0</v>
      </c>
      <c r="J59" s="115">
        <v>0</v>
      </c>
      <c r="K59" s="115">
        <v>0</v>
      </c>
      <c r="L59" s="115">
        <v>0</v>
      </c>
      <c r="M59" s="115">
        <v>0</v>
      </c>
      <c r="N59" s="115">
        <v>0</v>
      </c>
      <c r="O59" s="115">
        <v>0</v>
      </c>
      <c r="P59" s="115">
        <v>0</v>
      </c>
      <c r="Q59" s="115">
        <v>0</v>
      </c>
      <c r="R59" s="115">
        <v>0</v>
      </c>
      <c r="S59" s="115">
        <v>0</v>
      </c>
      <c r="T59" s="115">
        <v>0</v>
      </c>
      <c r="U59" s="115">
        <v>0</v>
      </c>
      <c r="V59" s="115">
        <v>0</v>
      </c>
      <c r="W59" s="115">
        <v>0</v>
      </c>
      <c r="X59" s="115">
        <v>0</v>
      </c>
      <c r="Y59" s="115">
        <v>0</v>
      </c>
      <c r="Z59" s="115">
        <v>0</v>
      </c>
      <c r="AA59" s="115">
        <v>0</v>
      </c>
      <c r="AB59" s="115">
        <v>0</v>
      </c>
      <c r="AC59" s="115">
        <v>0</v>
      </c>
      <c r="AD59" s="115">
        <v>0</v>
      </c>
      <c r="AE59" s="115">
        <v>0</v>
      </c>
      <c r="AF59" s="115">
        <v>0</v>
      </c>
      <c r="AG59" s="116">
        <f t="shared" si="2"/>
        <v>0</v>
      </c>
      <c r="AH59" s="116">
        <f t="shared" si="3"/>
        <v>0</v>
      </c>
      <c r="AI59" s="140" t="e">
        <f t="shared" si="1"/>
        <v>#NUM!</v>
      </c>
    </row>
    <row r="60" spans="1:35">
      <c r="A60" s="114">
        <v>1</v>
      </c>
      <c r="B60" s="122"/>
      <c r="C60" s="326" t="s">
        <v>434</v>
      </c>
      <c r="D60" s="327"/>
      <c r="E60" s="115">
        <v>8759</v>
      </c>
      <c r="F60" s="115">
        <v>8759</v>
      </c>
      <c r="G60" s="115">
        <v>8759</v>
      </c>
      <c r="H60" s="115">
        <v>8759</v>
      </c>
      <c r="I60" s="115">
        <v>8759</v>
      </c>
      <c r="J60" s="115">
        <v>8759</v>
      </c>
      <c r="K60" s="115">
        <v>8759</v>
      </c>
      <c r="L60" s="115">
        <v>8759</v>
      </c>
      <c r="M60" s="115">
        <v>8759</v>
      </c>
      <c r="N60" s="115">
        <v>16023</v>
      </c>
      <c r="O60" s="115">
        <v>8759</v>
      </c>
      <c r="P60" s="115">
        <v>9146</v>
      </c>
      <c r="Q60" s="115">
        <v>9703</v>
      </c>
      <c r="R60" s="115">
        <v>15697</v>
      </c>
      <c r="S60" s="115">
        <v>9378</v>
      </c>
      <c r="T60" s="115">
        <v>8759</v>
      </c>
      <c r="U60" s="115">
        <v>8759</v>
      </c>
      <c r="V60" s="115">
        <v>15697</v>
      </c>
      <c r="W60" s="115">
        <v>9964</v>
      </c>
      <c r="X60" s="115">
        <v>8759</v>
      </c>
      <c r="Y60" s="115">
        <v>12618</v>
      </c>
      <c r="Z60" s="115">
        <v>10023</v>
      </c>
      <c r="AA60" s="115">
        <v>8759</v>
      </c>
      <c r="AB60" s="115">
        <v>8759</v>
      </c>
      <c r="AC60" s="115">
        <v>8759</v>
      </c>
      <c r="AD60" s="115">
        <v>8759</v>
      </c>
      <c r="AE60" s="115">
        <v>12811</v>
      </c>
      <c r="AF60" s="115">
        <v>8759</v>
      </c>
      <c r="AG60" s="116">
        <f t="shared" si="2"/>
        <v>8759</v>
      </c>
      <c r="AH60" s="116">
        <f t="shared" si="3"/>
        <v>16023</v>
      </c>
      <c r="AI60" s="140">
        <f t="shared" si="1"/>
        <v>9874.9214129797874</v>
      </c>
    </row>
    <row r="61" spans="1:35">
      <c r="A61" s="114">
        <v>2</v>
      </c>
      <c r="B61" s="122"/>
      <c r="C61" s="326" t="s">
        <v>435</v>
      </c>
      <c r="D61" s="327"/>
      <c r="E61" s="115">
        <v>12263</v>
      </c>
      <c r="F61" s="115">
        <v>12263</v>
      </c>
      <c r="G61" s="115">
        <v>12263</v>
      </c>
      <c r="H61" s="115">
        <v>12263</v>
      </c>
      <c r="I61" s="115">
        <v>12263</v>
      </c>
      <c r="J61" s="115">
        <v>12263</v>
      </c>
      <c r="K61" s="115">
        <v>12263</v>
      </c>
      <c r="L61" s="115">
        <v>12263</v>
      </c>
      <c r="M61" s="115">
        <v>12263</v>
      </c>
      <c r="N61" s="115">
        <v>22432</v>
      </c>
      <c r="O61" s="115">
        <v>12263</v>
      </c>
      <c r="P61" s="115">
        <v>12805</v>
      </c>
      <c r="Q61" s="115">
        <v>13584</v>
      </c>
      <c r="R61" s="115">
        <v>21976</v>
      </c>
      <c r="S61" s="115">
        <v>13129</v>
      </c>
      <c r="T61" s="115">
        <v>12263</v>
      </c>
      <c r="U61" s="115">
        <v>12263</v>
      </c>
      <c r="V61" s="115">
        <v>21976</v>
      </c>
      <c r="W61" s="115">
        <v>13949</v>
      </c>
      <c r="X61" s="115">
        <v>12263</v>
      </c>
      <c r="Y61" s="115">
        <v>17665</v>
      </c>
      <c r="Z61" s="115">
        <v>14032</v>
      </c>
      <c r="AA61" s="115">
        <v>12263</v>
      </c>
      <c r="AB61" s="115">
        <v>12263</v>
      </c>
      <c r="AC61" s="115">
        <v>12263</v>
      </c>
      <c r="AD61" s="115">
        <v>12263</v>
      </c>
      <c r="AE61" s="115">
        <v>17935</v>
      </c>
      <c r="AF61" s="115">
        <v>12263</v>
      </c>
      <c r="AG61" s="116">
        <f t="shared" si="2"/>
        <v>12263</v>
      </c>
      <c r="AH61" s="116">
        <f t="shared" si="3"/>
        <v>22432</v>
      </c>
      <c r="AI61" s="140">
        <f t="shared" si="1"/>
        <v>13825.141658848152</v>
      </c>
    </row>
    <row r="62" spans="1:35">
      <c r="A62" s="114">
        <v>3</v>
      </c>
      <c r="B62" s="122"/>
      <c r="C62" s="326" t="s">
        <v>436</v>
      </c>
      <c r="D62" s="327"/>
      <c r="E62" s="115">
        <v>14015</v>
      </c>
      <c r="F62" s="115">
        <v>14015</v>
      </c>
      <c r="G62" s="115">
        <v>14015</v>
      </c>
      <c r="H62" s="115">
        <v>14015</v>
      </c>
      <c r="I62" s="115">
        <v>14015</v>
      </c>
      <c r="J62" s="115">
        <v>14015</v>
      </c>
      <c r="K62" s="115">
        <v>14015</v>
      </c>
      <c r="L62" s="115">
        <v>14015</v>
      </c>
      <c r="M62" s="115">
        <v>14015</v>
      </c>
      <c r="N62" s="115">
        <v>25637</v>
      </c>
      <c r="O62" s="115">
        <v>14015</v>
      </c>
      <c r="P62" s="115">
        <v>14634</v>
      </c>
      <c r="Q62" s="115">
        <v>15525</v>
      </c>
      <c r="R62" s="115">
        <v>25116</v>
      </c>
      <c r="S62" s="115">
        <v>15005</v>
      </c>
      <c r="T62" s="115">
        <v>14015</v>
      </c>
      <c r="U62" s="115">
        <v>14015</v>
      </c>
      <c r="V62" s="115">
        <v>25116</v>
      </c>
      <c r="W62" s="115">
        <v>15941</v>
      </c>
      <c r="X62" s="115">
        <v>14015</v>
      </c>
      <c r="Y62" s="115">
        <v>20190</v>
      </c>
      <c r="Z62" s="115">
        <v>16037</v>
      </c>
      <c r="AA62" s="115">
        <v>14015</v>
      </c>
      <c r="AB62" s="115">
        <v>14015</v>
      </c>
      <c r="AC62" s="115">
        <v>14015</v>
      </c>
      <c r="AD62" s="115">
        <v>14015</v>
      </c>
      <c r="AE62" s="115">
        <v>20497</v>
      </c>
      <c r="AF62" s="115">
        <v>14015</v>
      </c>
      <c r="AG62" s="116">
        <f t="shared" si="2"/>
        <v>14015</v>
      </c>
      <c r="AH62" s="116">
        <f t="shared" si="3"/>
        <v>25637</v>
      </c>
      <c r="AI62" s="140">
        <f t="shared" si="1"/>
        <v>15800.348844117469</v>
      </c>
    </row>
    <row r="63" spans="1:35">
      <c r="A63" s="114">
        <v>4</v>
      </c>
      <c r="B63" s="122"/>
      <c r="C63" s="326" t="s">
        <v>437</v>
      </c>
      <c r="D63" s="327"/>
      <c r="E63" s="115">
        <v>17518</v>
      </c>
      <c r="F63" s="115">
        <v>17518</v>
      </c>
      <c r="G63" s="115">
        <v>17518</v>
      </c>
      <c r="H63" s="115">
        <v>17518</v>
      </c>
      <c r="I63" s="115">
        <v>17518</v>
      </c>
      <c r="J63" s="115">
        <v>17518</v>
      </c>
      <c r="K63" s="115">
        <v>17518</v>
      </c>
      <c r="L63" s="115">
        <v>17518</v>
      </c>
      <c r="M63" s="115">
        <v>17518</v>
      </c>
      <c r="N63" s="115">
        <v>32047</v>
      </c>
      <c r="O63" s="115">
        <v>17518</v>
      </c>
      <c r="P63" s="115">
        <v>18293</v>
      </c>
      <c r="Q63" s="115">
        <v>19406</v>
      </c>
      <c r="R63" s="115">
        <v>31395</v>
      </c>
      <c r="S63" s="115">
        <v>18756</v>
      </c>
      <c r="T63" s="115">
        <v>17518</v>
      </c>
      <c r="U63" s="115">
        <v>17518</v>
      </c>
      <c r="V63" s="115">
        <v>31395</v>
      </c>
      <c r="W63" s="115">
        <v>19927</v>
      </c>
      <c r="X63" s="115">
        <v>17518</v>
      </c>
      <c r="Y63" s="115">
        <v>25237</v>
      </c>
      <c r="Z63" s="115">
        <v>20047</v>
      </c>
      <c r="AA63" s="115">
        <v>17518</v>
      </c>
      <c r="AB63" s="115">
        <v>17518</v>
      </c>
      <c r="AC63" s="115">
        <v>17518</v>
      </c>
      <c r="AD63" s="115">
        <v>17518</v>
      </c>
      <c r="AE63" s="115">
        <v>25622</v>
      </c>
      <c r="AF63" s="115">
        <v>17518</v>
      </c>
      <c r="AG63" s="116">
        <f t="shared" si="2"/>
        <v>17518</v>
      </c>
      <c r="AH63" s="116">
        <f t="shared" si="3"/>
        <v>32047</v>
      </c>
      <c r="AI63" s="140">
        <f t="shared" si="1"/>
        <v>19749.98773056611</v>
      </c>
    </row>
    <row r="64" spans="1:35">
      <c r="A64" s="114">
        <v>5</v>
      </c>
      <c r="B64" s="122"/>
      <c r="C64" s="326" t="s">
        <v>438</v>
      </c>
      <c r="D64" s="327"/>
      <c r="E64" s="115">
        <v>2453</v>
      </c>
      <c r="F64" s="115">
        <v>8642</v>
      </c>
      <c r="G64" s="115">
        <v>2453</v>
      </c>
      <c r="H64" s="115">
        <v>8642</v>
      </c>
      <c r="I64" s="115">
        <v>2453</v>
      </c>
      <c r="J64" s="115">
        <v>8642</v>
      </c>
      <c r="K64" s="115">
        <v>2453</v>
      </c>
      <c r="L64" s="115">
        <v>8642</v>
      </c>
      <c r="M64" s="115">
        <v>8642</v>
      </c>
      <c r="N64" s="115">
        <v>16488</v>
      </c>
      <c r="O64" s="115">
        <v>8642</v>
      </c>
      <c r="P64" s="115">
        <v>9060</v>
      </c>
      <c r="Q64" s="115">
        <v>9661</v>
      </c>
      <c r="R64" s="115">
        <v>16135</v>
      </c>
      <c r="S64" s="115">
        <v>9310</v>
      </c>
      <c r="T64" s="115">
        <v>2453</v>
      </c>
      <c r="U64" s="115">
        <v>2453</v>
      </c>
      <c r="V64" s="115">
        <v>8664</v>
      </c>
      <c r="W64" s="115">
        <v>9943</v>
      </c>
      <c r="X64" s="115">
        <v>2453</v>
      </c>
      <c r="Y64" s="115">
        <v>3534</v>
      </c>
      <c r="Z64" s="115">
        <v>10007</v>
      </c>
      <c r="AA64" s="115">
        <v>2453</v>
      </c>
      <c r="AB64" s="115">
        <v>2453</v>
      </c>
      <c r="AC64" s="115">
        <v>8642</v>
      </c>
      <c r="AD64" s="115">
        <v>2453</v>
      </c>
      <c r="AE64" s="115">
        <v>3587</v>
      </c>
      <c r="AF64" s="115">
        <v>2453</v>
      </c>
      <c r="AG64" s="116">
        <f t="shared" si="2"/>
        <v>2453</v>
      </c>
      <c r="AH64" s="116">
        <f t="shared" si="3"/>
        <v>16488</v>
      </c>
      <c r="AI64" s="140">
        <f t="shared" si="1"/>
        <v>5339.2521781648929</v>
      </c>
    </row>
    <row r="65" spans="1:35">
      <c r="A65" s="114">
        <v>6</v>
      </c>
      <c r="B65" s="122"/>
      <c r="C65" s="326" t="s">
        <v>439</v>
      </c>
      <c r="D65" s="327"/>
      <c r="E65" s="115">
        <v>5579</v>
      </c>
      <c r="F65" s="115">
        <v>11768</v>
      </c>
      <c r="G65" s="115">
        <v>5579</v>
      </c>
      <c r="H65" s="115">
        <v>11768</v>
      </c>
      <c r="I65" s="115">
        <v>5579</v>
      </c>
      <c r="J65" s="115">
        <v>11768</v>
      </c>
      <c r="K65" s="115">
        <v>5579</v>
      </c>
      <c r="L65" s="115">
        <v>11768</v>
      </c>
      <c r="M65" s="115">
        <v>11768</v>
      </c>
      <c r="N65" s="115">
        <v>21937</v>
      </c>
      <c r="O65" s="115">
        <v>11768</v>
      </c>
      <c r="P65" s="115">
        <v>12310</v>
      </c>
      <c r="Q65" s="115">
        <v>13089</v>
      </c>
      <c r="R65" s="115">
        <v>21481</v>
      </c>
      <c r="S65" s="115">
        <v>12634</v>
      </c>
      <c r="T65" s="115">
        <v>5579</v>
      </c>
      <c r="U65" s="115">
        <v>5579</v>
      </c>
      <c r="V65" s="115">
        <v>21481</v>
      </c>
      <c r="W65" s="115">
        <v>13454</v>
      </c>
      <c r="X65" s="115">
        <v>5579</v>
      </c>
      <c r="Y65" s="115">
        <v>7895</v>
      </c>
      <c r="Z65" s="115">
        <v>13537</v>
      </c>
      <c r="AA65" s="115">
        <v>5579</v>
      </c>
      <c r="AB65" s="115">
        <v>5579</v>
      </c>
      <c r="AC65" s="115">
        <v>11768</v>
      </c>
      <c r="AD65" s="115">
        <v>5579</v>
      </c>
      <c r="AE65" s="115">
        <v>8010</v>
      </c>
      <c r="AF65" s="115">
        <v>5579</v>
      </c>
      <c r="AG65" s="116">
        <f t="shared" si="2"/>
        <v>5579</v>
      </c>
      <c r="AH65" s="116">
        <f t="shared" si="3"/>
        <v>21937</v>
      </c>
      <c r="AI65" s="140">
        <f t="shared" si="1"/>
        <v>9382.9069699445317</v>
      </c>
    </row>
    <row r="66" spans="1:35">
      <c r="A66" s="114">
        <v>7</v>
      </c>
      <c r="B66" s="122"/>
      <c r="C66" s="326" t="s">
        <v>440</v>
      </c>
      <c r="D66" s="327"/>
      <c r="E66" s="115">
        <v>7709</v>
      </c>
      <c r="F66" s="115">
        <v>13899</v>
      </c>
      <c r="G66" s="115">
        <v>7709</v>
      </c>
      <c r="H66" s="115">
        <v>13899</v>
      </c>
      <c r="I66" s="115">
        <v>7709</v>
      </c>
      <c r="J66" s="115">
        <v>13899</v>
      </c>
      <c r="K66" s="115">
        <v>7709</v>
      </c>
      <c r="L66" s="115">
        <v>13899</v>
      </c>
      <c r="M66" s="115">
        <v>13899</v>
      </c>
      <c r="N66" s="115">
        <v>26101</v>
      </c>
      <c r="O66" s="115">
        <v>13899</v>
      </c>
      <c r="P66" s="115">
        <v>14549</v>
      </c>
      <c r="Q66" s="115">
        <v>15484</v>
      </c>
      <c r="R66" s="115">
        <v>25554</v>
      </c>
      <c r="S66" s="115">
        <v>14939</v>
      </c>
      <c r="T66" s="115">
        <v>7709</v>
      </c>
      <c r="U66" s="115">
        <v>7709</v>
      </c>
      <c r="V66" s="115">
        <v>25554</v>
      </c>
      <c r="W66" s="115">
        <v>15922</v>
      </c>
      <c r="X66" s="115">
        <v>7709</v>
      </c>
      <c r="Y66" s="115">
        <v>11105</v>
      </c>
      <c r="Z66" s="115">
        <v>16023</v>
      </c>
      <c r="AA66" s="115">
        <v>7709</v>
      </c>
      <c r="AB66" s="115">
        <v>7709</v>
      </c>
      <c r="AC66" s="115">
        <v>13899</v>
      </c>
      <c r="AD66" s="115">
        <v>7709</v>
      </c>
      <c r="AE66" s="115">
        <v>11274</v>
      </c>
      <c r="AF66" s="115">
        <v>7709</v>
      </c>
      <c r="AG66" s="116">
        <f t="shared" si="2"/>
        <v>7709</v>
      </c>
      <c r="AH66" s="116">
        <f t="shared" si="3"/>
        <v>26101</v>
      </c>
      <c r="AI66" s="140">
        <f t="shared" si="1"/>
        <v>11953.148441505513</v>
      </c>
    </row>
    <row r="67" spans="1:35">
      <c r="A67" s="131" t="s">
        <v>444</v>
      </c>
      <c r="B67" s="131"/>
      <c r="C67" s="332" t="s">
        <v>84</v>
      </c>
      <c r="D67" s="333"/>
      <c r="E67" s="115">
        <v>0</v>
      </c>
      <c r="F67" s="115">
        <v>0</v>
      </c>
      <c r="G67" s="115">
        <v>0</v>
      </c>
      <c r="H67" s="115">
        <v>0</v>
      </c>
      <c r="I67" s="115">
        <v>0</v>
      </c>
      <c r="J67" s="115">
        <v>0</v>
      </c>
      <c r="K67" s="115">
        <v>0</v>
      </c>
      <c r="L67" s="115">
        <v>0</v>
      </c>
      <c r="M67" s="115">
        <v>0</v>
      </c>
      <c r="N67" s="115">
        <v>0</v>
      </c>
      <c r="O67" s="115">
        <v>0</v>
      </c>
      <c r="P67" s="115">
        <v>0</v>
      </c>
      <c r="Q67" s="115">
        <v>0</v>
      </c>
      <c r="R67" s="115">
        <v>0</v>
      </c>
      <c r="S67" s="115">
        <v>0</v>
      </c>
      <c r="T67" s="115">
        <v>0</v>
      </c>
      <c r="U67" s="115">
        <v>0</v>
      </c>
      <c r="V67" s="115">
        <v>0</v>
      </c>
      <c r="W67" s="115">
        <v>0</v>
      </c>
      <c r="X67" s="115">
        <v>0</v>
      </c>
      <c r="Y67" s="115">
        <v>0</v>
      </c>
      <c r="Z67" s="115">
        <v>0</v>
      </c>
      <c r="AA67" s="115">
        <v>0</v>
      </c>
      <c r="AB67" s="115">
        <v>0</v>
      </c>
      <c r="AC67" s="115">
        <v>0</v>
      </c>
      <c r="AD67" s="115">
        <v>0</v>
      </c>
      <c r="AE67" s="115">
        <v>0</v>
      </c>
      <c r="AF67" s="115">
        <v>0</v>
      </c>
      <c r="AG67" s="116">
        <f t="shared" si="2"/>
        <v>0</v>
      </c>
      <c r="AH67" s="116">
        <f t="shared" si="3"/>
        <v>0</v>
      </c>
      <c r="AI67" s="140" t="e">
        <f t="shared" si="1"/>
        <v>#NUM!</v>
      </c>
    </row>
    <row r="68" spans="1:35">
      <c r="A68" s="114">
        <v>1</v>
      </c>
      <c r="B68" s="122"/>
      <c r="C68" s="326" t="s">
        <v>434</v>
      </c>
      <c r="D68" s="327"/>
      <c r="E68" s="115">
        <v>8759</v>
      </c>
      <c r="F68" s="115">
        <v>8759</v>
      </c>
      <c r="G68" s="115">
        <v>8759</v>
      </c>
      <c r="H68" s="115">
        <v>8759</v>
      </c>
      <c r="I68" s="115">
        <v>8759</v>
      </c>
      <c r="J68" s="115">
        <v>8759</v>
      </c>
      <c r="K68" s="115">
        <v>8759</v>
      </c>
      <c r="L68" s="115">
        <v>8759</v>
      </c>
      <c r="M68" s="115">
        <v>8759</v>
      </c>
      <c r="N68" s="115">
        <v>16023</v>
      </c>
      <c r="O68" s="115">
        <v>8759</v>
      </c>
      <c r="P68" s="115">
        <v>9688</v>
      </c>
      <c r="Q68" s="115">
        <v>9703</v>
      </c>
      <c r="R68" s="115">
        <v>15697</v>
      </c>
      <c r="S68" s="115">
        <v>9378</v>
      </c>
      <c r="T68" s="115">
        <v>8759</v>
      </c>
      <c r="U68" s="115">
        <v>8759</v>
      </c>
      <c r="V68" s="115">
        <v>15697</v>
      </c>
      <c r="W68" s="115">
        <v>9964</v>
      </c>
      <c r="X68" s="115">
        <v>8759</v>
      </c>
      <c r="Y68" s="115">
        <v>12618</v>
      </c>
      <c r="Z68" s="115">
        <v>12534</v>
      </c>
      <c r="AA68" s="115">
        <v>8759</v>
      </c>
      <c r="AB68" s="115">
        <v>8759</v>
      </c>
      <c r="AC68" s="115">
        <v>8759</v>
      </c>
      <c r="AD68" s="115">
        <v>8759</v>
      </c>
      <c r="AE68" s="115">
        <v>16579</v>
      </c>
      <c r="AF68" s="115">
        <v>8759</v>
      </c>
      <c r="AG68" s="116">
        <f t="shared" si="2"/>
        <v>8759</v>
      </c>
      <c r="AH68" s="116">
        <f t="shared" si="3"/>
        <v>16579</v>
      </c>
      <c r="AI68" s="140">
        <f t="shared" si="1"/>
        <v>10065.371400965349</v>
      </c>
    </row>
    <row r="69" spans="1:35">
      <c r="A69" s="114">
        <v>2</v>
      </c>
      <c r="B69" s="122"/>
      <c r="C69" s="326" t="s">
        <v>435</v>
      </c>
      <c r="D69" s="327"/>
      <c r="E69" s="115">
        <v>12263</v>
      </c>
      <c r="F69" s="115">
        <v>12263</v>
      </c>
      <c r="G69" s="115">
        <v>12263</v>
      </c>
      <c r="H69" s="115">
        <v>12263</v>
      </c>
      <c r="I69" s="115">
        <v>12263</v>
      </c>
      <c r="J69" s="115">
        <v>12263</v>
      </c>
      <c r="K69" s="115">
        <v>12263</v>
      </c>
      <c r="L69" s="115">
        <v>12263</v>
      </c>
      <c r="M69" s="115">
        <v>12263</v>
      </c>
      <c r="N69" s="115">
        <v>22432</v>
      </c>
      <c r="O69" s="115">
        <v>12263</v>
      </c>
      <c r="P69" s="115">
        <v>13562</v>
      </c>
      <c r="Q69" s="115">
        <v>13584</v>
      </c>
      <c r="R69" s="115">
        <v>21976</v>
      </c>
      <c r="S69" s="115">
        <v>13129</v>
      </c>
      <c r="T69" s="115">
        <v>12263</v>
      </c>
      <c r="U69" s="115">
        <v>12263</v>
      </c>
      <c r="V69" s="115">
        <v>21976</v>
      </c>
      <c r="W69" s="115">
        <v>13949</v>
      </c>
      <c r="X69" s="115">
        <v>12263</v>
      </c>
      <c r="Y69" s="115">
        <v>17665</v>
      </c>
      <c r="Z69" s="115">
        <v>17547</v>
      </c>
      <c r="AA69" s="115">
        <v>12263</v>
      </c>
      <c r="AB69" s="115">
        <v>12263</v>
      </c>
      <c r="AC69" s="115">
        <v>12263</v>
      </c>
      <c r="AD69" s="115">
        <v>12263</v>
      </c>
      <c r="AE69" s="115">
        <v>23210</v>
      </c>
      <c r="AF69" s="115">
        <v>12263</v>
      </c>
      <c r="AG69" s="116">
        <f t="shared" si="2"/>
        <v>12263</v>
      </c>
      <c r="AH69" s="116">
        <f t="shared" si="3"/>
        <v>23210</v>
      </c>
      <c r="AI69" s="140">
        <f t="shared" si="1"/>
        <v>14091.693937433849</v>
      </c>
    </row>
    <row r="70" spans="1:35">
      <c r="A70" s="114">
        <v>3</v>
      </c>
      <c r="B70" s="122"/>
      <c r="C70" s="326" t="s">
        <v>436</v>
      </c>
      <c r="D70" s="327"/>
      <c r="E70" s="115">
        <v>14015</v>
      </c>
      <c r="F70" s="115">
        <v>14015</v>
      </c>
      <c r="G70" s="115">
        <v>14015</v>
      </c>
      <c r="H70" s="115">
        <v>14015</v>
      </c>
      <c r="I70" s="115">
        <v>14015</v>
      </c>
      <c r="J70" s="115">
        <v>14015</v>
      </c>
      <c r="K70" s="115">
        <v>14015</v>
      </c>
      <c r="L70" s="115">
        <v>14015</v>
      </c>
      <c r="M70" s="115">
        <v>14015</v>
      </c>
      <c r="N70" s="115">
        <v>25637</v>
      </c>
      <c r="O70" s="115">
        <v>14015</v>
      </c>
      <c r="P70" s="115">
        <v>15500</v>
      </c>
      <c r="Q70" s="115">
        <v>15525</v>
      </c>
      <c r="R70" s="115">
        <v>25116</v>
      </c>
      <c r="S70" s="115">
        <v>15005</v>
      </c>
      <c r="T70" s="115">
        <v>14015</v>
      </c>
      <c r="U70" s="115">
        <v>14015</v>
      </c>
      <c r="V70" s="115">
        <v>25116</v>
      </c>
      <c r="W70" s="115">
        <v>15941</v>
      </c>
      <c r="X70" s="115">
        <v>14015</v>
      </c>
      <c r="Y70" s="115">
        <v>20190</v>
      </c>
      <c r="Z70" s="115">
        <v>20053</v>
      </c>
      <c r="AA70" s="115">
        <v>14015</v>
      </c>
      <c r="AB70" s="115">
        <v>14015</v>
      </c>
      <c r="AC70" s="115">
        <v>14015</v>
      </c>
      <c r="AD70" s="115">
        <v>14015</v>
      </c>
      <c r="AE70" s="115">
        <v>26526</v>
      </c>
      <c r="AF70" s="115">
        <v>14015</v>
      </c>
      <c r="AG70" s="116">
        <f t="shared" si="2"/>
        <v>14015</v>
      </c>
      <c r="AH70" s="116">
        <f t="shared" si="3"/>
        <v>26526</v>
      </c>
      <c r="AI70" s="140">
        <f t="shared" si="1"/>
        <v>16104.986760356787</v>
      </c>
    </row>
    <row r="71" spans="1:35">
      <c r="A71" s="114">
        <v>4</v>
      </c>
      <c r="B71" s="122"/>
      <c r="C71" s="326" t="s">
        <v>437</v>
      </c>
      <c r="D71" s="327"/>
      <c r="E71" s="115">
        <v>17518</v>
      </c>
      <c r="F71" s="115">
        <v>17518</v>
      </c>
      <c r="G71" s="115">
        <v>17518</v>
      </c>
      <c r="H71" s="115">
        <v>17518</v>
      </c>
      <c r="I71" s="115">
        <v>17518</v>
      </c>
      <c r="J71" s="115">
        <v>17518</v>
      </c>
      <c r="K71" s="115">
        <v>17518</v>
      </c>
      <c r="L71" s="115">
        <v>17518</v>
      </c>
      <c r="M71" s="115">
        <v>17518</v>
      </c>
      <c r="N71" s="115">
        <v>32047</v>
      </c>
      <c r="O71" s="115">
        <v>17518</v>
      </c>
      <c r="P71" s="115">
        <v>19375</v>
      </c>
      <c r="Q71" s="115">
        <v>19406</v>
      </c>
      <c r="R71" s="115">
        <v>31395</v>
      </c>
      <c r="S71" s="115">
        <v>18756</v>
      </c>
      <c r="T71" s="115">
        <v>17518</v>
      </c>
      <c r="U71" s="115">
        <v>17518</v>
      </c>
      <c r="V71" s="115">
        <v>31395</v>
      </c>
      <c r="W71" s="115">
        <v>19927</v>
      </c>
      <c r="X71" s="115">
        <v>17518</v>
      </c>
      <c r="Y71" s="115">
        <v>25237</v>
      </c>
      <c r="Z71" s="115">
        <v>25067</v>
      </c>
      <c r="AA71" s="115">
        <v>17518</v>
      </c>
      <c r="AB71" s="115">
        <v>17518</v>
      </c>
      <c r="AC71" s="115">
        <v>17518</v>
      </c>
      <c r="AD71" s="115">
        <v>17518</v>
      </c>
      <c r="AE71" s="115">
        <v>33158</v>
      </c>
      <c r="AF71" s="115">
        <v>17518</v>
      </c>
      <c r="AG71" s="116">
        <f t="shared" si="2"/>
        <v>17518</v>
      </c>
      <c r="AH71" s="116">
        <f t="shared" si="3"/>
        <v>33158</v>
      </c>
      <c r="AI71" s="140">
        <f t="shared" si="1"/>
        <v>20130.738003739465</v>
      </c>
    </row>
    <row r="72" spans="1:35">
      <c r="A72" s="114">
        <v>5</v>
      </c>
      <c r="B72" s="122"/>
      <c r="C72" s="326" t="s">
        <v>438</v>
      </c>
      <c r="D72" s="327"/>
      <c r="E72" s="115">
        <v>2453</v>
      </c>
      <c r="F72" s="115">
        <v>8642</v>
      </c>
      <c r="G72" s="115">
        <v>2453</v>
      </c>
      <c r="H72" s="115">
        <v>8642</v>
      </c>
      <c r="I72" s="115">
        <v>2453</v>
      </c>
      <c r="J72" s="115">
        <v>8642</v>
      </c>
      <c r="K72" s="115">
        <v>2453</v>
      </c>
      <c r="L72" s="115">
        <v>8642</v>
      </c>
      <c r="M72" s="115">
        <v>8642</v>
      </c>
      <c r="N72" s="115">
        <v>16488</v>
      </c>
      <c r="O72" s="115">
        <v>8642</v>
      </c>
      <c r="P72" s="115">
        <v>9645</v>
      </c>
      <c r="Q72" s="115">
        <v>9661</v>
      </c>
      <c r="R72" s="115">
        <v>16135</v>
      </c>
      <c r="S72" s="115">
        <v>9310</v>
      </c>
      <c r="T72" s="115">
        <v>2453</v>
      </c>
      <c r="U72" s="115">
        <v>2453</v>
      </c>
      <c r="V72" s="115">
        <v>8664</v>
      </c>
      <c r="W72" s="115">
        <v>9943</v>
      </c>
      <c r="X72" s="115">
        <v>2453</v>
      </c>
      <c r="Y72" s="115">
        <v>3534</v>
      </c>
      <c r="Z72" s="115">
        <v>12719</v>
      </c>
      <c r="AA72" s="115">
        <v>2453</v>
      </c>
      <c r="AB72" s="115">
        <v>2453</v>
      </c>
      <c r="AC72" s="115">
        <v>8642</v>
      </c>
      <c r="AD72" s="115">
        <v>2453</v>
      </c>
      <c r="AE72" s="115">
        <v>4642</v>
      </c>
      <c r="AF72" s="115">
        <v>2453</v>
      </c>
      <c r="AG72" s="116">
        <f t="shared" si="2"/>
        <v>2453</v>
      </c>
      <c r="AH72" s="116">
        <f t="shared" si="3"/>
        <v>16488</v>
      </c>
      <c r="AI72" s="140">
        <f t="shared" ref="AI72:AI135" si="4">GEOMEAN(E72:AH72)</f>
        <v>5439.8926424103656</v>
      </c>
    </row>
    <row r="73" spans="1:35">
      <c r="A73" s="114">
        <v>6</v>
      </c>
      <c r="B73" s="122"/>
      <c r="C73" s="326" t="s">
        <v>439</v>
      </c>
      <c r="D73" s="327"/>
      <c r="E73" s="115">
        <v>5579</v>
      </c>
      <c r="F73" s="115">
        <v>11768</v>
      </c>
      <c r="G73" s="115">
        <v>5579</v>
      </c>
      <c r="H73" s="115">
        <v>11768</v>
      </c>
      <c r="I73" s="115">
        <v>5579</v>
      </c>
      <c r="J73" s="115">
        <v>11768</v>
      </c>
      <c r="K73" s="115">
        <v>5579</v>
      </c>
      <c r="L73" s="115">
        <v>11768</v>
      </c>
      <c r="M73" s="115">
        <v>11768</v>
      </c>
      <c r="N73" s="115">
        <v>21937</v>
      </c>
      <c r="O73" s="115">
        <v>11768</v>
      </c>
      <c r="P73" s="115">
        <v>13067</v>
      </c>
      <c r="Q73" s="115">
        <v>13089</v>
      </c>
      <c r="R73" s="115">
        <v>21481</v>
      </c>
      <c r="S73" s="115">
        <v>12634</v>
      </c>
      <c r="T73" s="115">
        <v>5579</v>
      </c>
      <c r="U73" s="115">
        <v>5579</v>
      </c>
      <c r="V73" s="115">
        <v>21481</v>
      </c>
      <c r="W73" s="115">
        <v>13454</v>
      </c>
      <c r="X73" s="115">
        <v>5579</v>
      </c>
      <c r="Y73" s="115">
        <v>7895</v>
      </c>
      <c r="Z73" s="115">
        <v>17052</v>
      </c>
      <c r="AA73" s="115">
        <v>5579</v>
      </c>
      <c r="AB73" s="115">
        <v>5579</v>
      </c>
      <c r="AC73" s="115">
        <v>11768</v>
      </c>
      <c r="AD73" s="115">
        <v>5579</v>
      </c>
      <c r="AE73" s="115">
        <v>10270</v>
      </c>
      <c r="AF73" s="115">
        <v>5579</v>
      </c>
      <c r="AG73" s="116">
        <f t="shared" ref="AG73:AG136" si="5">MIN(E73:AF73)</f>
        <v>5579</v>
      </c>
      <c r="AH73" s="116">
        <f t="shared" ref="AH73:AH136" si="6">MAX(E73:AF73)</f>
        <v>21937</v>
      </c>
      <c r="AI73" s="140">
        <f t="shared" si="4"/>
        <v>9553.0275983820065</v>
      </c>
    </row>
    <row r="74" spans="1:35">
      <c r="A74" s="114">
        <v>7</v>
      </c>
      <c r="B74" s="122"/>
      <c r="C74" s="326" t="s">
        <v>440</v>
      </c>
      <c r="D74" s="327"/>
      <c r="E74" s="115">
        <v>7709</v>
      </c>
      <c r="F74" s="115">
        <v>13899</v>
      </c>
      <c r="G74" s="115">
        <v>7709</v>
      </c>
      <c r="H74" s="115">
        <v>13899</v>
      </c>
      <c r="I74" s="115">
        <v>7709</v>
      </c>
      <c r="J74" s="115">
        <v>13899</v>
      </c>
      <c r="K74" s="115">
        <v>7709</v>
      </c>
      <c r="L74" s="115">
        <v>13899</v>
      </c>
      <c r="M74" s="115">
        <v>13899</v>
      </c>
      <c r="N74" s="115">
        <v>26101</v>
      </c>
      <c r="O74" s="115">
        <v>13899</v>
      </c>
      <c r="P74" s="115">
        <v>15458</v>
      </c>
      <c r="Q74" s="115">
        <v>15484</v>
      </c>
      <c r="R74" s="115">
        <v>25554</v>
      </c>
      <c r="S74" s="115">
        <v>14939</v>
      </c>
      <c r="T74" s="115">
        <v>7709</v>
      </c>
      <c r="U74" s="115">
        <v>7709</v>
      </c>
      <c r="V74" s="115">
        <v>25554</v>
      </c>
      <c r="W74" s="115">
        <v>15922</v>
      </c>
      <c r="X74" s="115">
        <v>7709</v>
      </c>
      <c r="Y74" s="115">
        <v>11105</v>
      </c>
      <c r="Z74" s="115">
        <v>20239</v>
      </c>
      <c r="AA74" s="115">
        <v>7709</v>
      </c>
      <c r="AB74" s="115">
        <v>7709</v>
      </c>
      <c r="AC74" s="115">
        <v>13899</v>
      </c>
      <c r="AD74" s="115">
        <v>7709</v>
      </c>
      <c r="AE74" s="115">
        <v>14590</v>
      </c>
      <c r="AF74" s="115">
        <v>7709</v>
      </c>
      <c r="AG74" s="116">
        <f t="shared" si="5"/>
        <v>7709</v>
      </c>
      <c r="AH74" s="116">
        <f t="shared" si="6"/>
        <v>26101</v>
      </c>
      <c r="AI74" s="140">
        <f t="shared" si="4"/>
        <v>12175.133561844634</v>
      </c>
    </row>
    <row r="75" spans="1:35">
      <c r="A75" s="131" t="s">
        <v>445</v>
      </c>
      <c r="B75" s="131"/>
      <c r="C75" s="332" t="s">
        <v>428</v>
      </c>
      <c r="D75" s="333"/>
      <c r="E75" s="115">
        <v>0</v>
      </c>
      <c r="F75" s="115">
        <v>0</v>
      </c>
      <c r="G75" s="115">
        <v>0</v>
      </c>
      <c r="H75" s="115">
        <v>0</v>
      </c>
      <c r="I75" s="115">
        <v>0</v>
      </c>
      <c r="J75" s="115">
        <v>0</v>
      </c>
      <c r="K75" s="115">
        <v>0</v>
      </c>
      <c r="L75" s="115">
        <v>0</v>
      </c>
      <c r="M75" s="115">
        <v>0</v>
      </c>
      <c r="N75" s="115">
        <v>0</v>
      </c>
      <c r="O75" s="115">
        <v>0</v>
      </c>
      <c r="P75" s="115">
        <v>0</v>
      </c>
      <c r="Q75" s="115">
        <v>0</v>
      </c>
      <c r="R75" s="115">
        <v>0</v>
      </c>
      <c r="S75" s="115">
        <v>0</v>
      </c>
      <c r="T75" s="115">
        <v>0</v>
      </c>
      <c r="U75" s="115">
        <v>0</v>
      </c>
      <c r="V75" s="115">
        <v>0</v>
      </c>
      <c r="W75" s="115">
        <v>0</v>
      </c>
      <c r="X75" s="115">
        <v>0</v>
      </c>
      <c r="Y75" s="115">
        <v>0</v>
      </c>
      <c r="Z75" s="115">
        <v>0</v>
      </c>
      <c r="AA75" s="115">
        <v>0</v>
      </c>
      <c r="AB75" s="115">
        <v>0</v>
      </c>
      <c r="AC75" s="115">
        <v>0</v>
      </c>
      <c r="AD75" s="115">
        <v>0</v>
      </c>
      <c r="AE75" s="115">
        <v>0</v>
      </c>
      <c r="AF75" s="115">
        <v>0</v>
      </c>
      <c r="AG75" s="116">
        <f t="shared" si="5"/>
        <v>0</v>
      </c>
      <c r="AH75" s="116">
        <f t="shared" si="6"/>
        <v>0</v>
      </c>
      <c r="AI75" s="140" t="e">
        <f t="shared" si="4"/>
        <v>#NUM!</v>
      </c>
    </row>
    <row r="76" spans="1:35">
      <c r="A76" s="114">
        <v>1</v>
      </c>
      <c r="B76" s="122"/>
      <c r="C76" s="326" t="s">
        <v>434</v>
      </c>
      <c r="D76" s="327"/>
      <c r="E76" s="115">
        <v>8759</v>
      </c>
      <c r="F76" s="115">
        <v>8759</v>
      </c>
      <c r="G76" s="115">
        <v>8759</v>
      </c>
      <c r="H76" s="115">
        <v>8759</v>
      </c>
      <c r="I76" s="115">
        <v>8759</v>
      </c>
      <c r="J76" s="115">
        <v>8759</v>
      </c>
      <c r="K76" s="115">
        <v>8759</v>
      </c>
      <c r="L76" s="115">
        <v>8759</v>
      </c>
      <c r="M76" s="115">
        <v>8759</v>
      </c>
      <c r="N76" s="115">
        <v>16023</v>
      </c>
      <c r="O76" s="115">
        <v>8759</v>
      </c>
      <c r="P76" s="115">
        <v>9456</v>
      </c>
      <c r="Q76" s="115">
        <v>9703</v>
      </c>
      <c r="R76" s="115">
        <v>15697</v>
      </c>
      <c r="S76" s="115">
        <v>9378</v>
      </c>
      <c r="T76" s="115">
        <v>8759</v>
      </c>
      <c r="U76" s="115">
        <v>8759</v>
      </c>
      <c r="V76" s="115">
        <v>15697</v>
      </c>
      <c r="W76" s="115">
        <v>9964</v>
      </c>
      <c r="X76" s="115">
        <v>8759</v>
      </c>
      <c r="Y76" s="115">
        <v>12618</v>
      </c>
      <c r="Z76" s="115">
        <v>11618</v>
      </c>
      <c r="AA76" s="115">
        <v>8759</v>
      </c>
      <c r="AB76" s="115">
        <v>8759</v>
      </c>
      <c r="AC76" s="115">
        <v>8759</v>
      </c>
      <c r="AD76" s="115">
        <v>8759</v>
      </c>
      <c r="AE76" s="115">
        <v>14291</v>
      </c>
      <c r="AF76" s="115">
        <v>8759</v>
      </c>
      <c r="AG76" s="116">
        <f t="shared" si="5"/>
        <v>8759</v>
      </c>
      <c r="AH76" s="116">
        <f t="shared" si="6"/>
        <v>16023</v>
      </c>
      <c r="AI76" s="140">
        <f t="shared" si="4"/>
        <v>9970.9521314939448</v>
      </c>
    </row>
    <row r="77" spans="1:35">
      <c r="A77" s="114">
        <v>2</v>
      </c>
      <c r="B77" s="122"/>
      <c r="C77" s="326" t="s">
        <v>435</v>
      </c>
      <c r="D77" s="327"/>
      <c r="E77" s="115">
        <v>12263</v>
      </c>
      <c r="F77" s="115">
        <v>12263</v>
      </c>
      <c r="G77" s="115">
        <v>12263</v>
      </c>
      <c r="H77" s="115">
        <v>12263</v>
      </c>
      <c r="I77" s="115">
        <v>12263</v>
      </c>
      <c r="J77" s="115">
        <v>12263</v>
      </c>
      <c r="K77" s="115">
        <v>12263</v>
      </c>
      <c r="L77" s="115">
        <v>12263</v>
      </c>
      <c r="M77" s="115">
        <v>12263</v>
      </c>
      <c r="N77" s="115">
        <v>22432</v>
      </c>
      <c r="O77" s="115">
        <v>12263</v>
      </c>
      <c r="P77" s="115">
        <v>13237</v>
      </c>
      <c r="Q77" s="115">
        <v>13584</v>
      </c>
      <c r="R77" s="115">
        <v>21976</v>
      </c>
      <c r="S77" s="115">
        <v>13129</v>
      </c>
      <c r="T77" s="115">
        <v>12263</v>
      </c>
      <c r="U77" s="115">
        <v>12263</v>
      </c>
      <c r="V77" s="115">
        <v>21976</v>
      </c>
      <c r="W77" s="115">
        <v>13949</v>
      </c>
      <c r="X77" s="115">
        <v>12263</v>
      </c>
      <c r="Y77" s="115">
        <v>17665</v>
      </c>
      <c r="Z77" s="115">
        <v>16265</v>
      </c>
      <c r="AA77" s="115">
        <v>12263</v>
      </c>
      <c r="AB77" s="115">
        <v>12263</v>
      </c>
      <c r="AC77" s="115">
        <v>12263</v>
      </c>
      <c r="AD77" s="115">
        <v>12263</v>
      </c>
      <c r="AE77" s="115">
        <v>20008</v>
      </c>
      <c r="AF77" s="115">
        <v>12263</v>
      </c>
      <c r="AG77" s="116">
        <f t="shared" si="5"/>
        <v>12263</v>
      </c>
      <c r="AH77" s="116">
        <f t="shared" si="6"/>
        <v>22432</v>
      </c>
      <c r="AI77" s="140">
        <f t="shared" si="4"/>
        <v>13959.541339522604</v>
      </c>
    </row>
    <row r="78" spans="1:35">
      <c r="A78" s="114">
        <v>3</v>
      </c>
      <c r="B78" s="122"/>
      <c r="C78" s="326" t="s">
        <v>436</v>
      </c>
      <c r="D78" s="327"/>
      <c r="E78" s="115">
        <v>14015</v>
      </c>
      <c r="F78" s="115">
        <v>14015</v>
      </c>
      <c r="G78" s="115">
        <v>14015</v>
      </c>
      <c r="H78" s="115">
        <v>14015</v>
      </c>
      <c r="I78" s="115">
        <v>14015</v>
      </c>
      <c r="J78" s="115">
        <v>14015</v>
      </c>
      <c r="K78" s="115">
        <v>14015</v>
      </c>
      <c r="L78" s="115">
        <v>14015</v>
      </c>
      <c r="M78" s="115">
        <v>14015</v>
      </c>
      <c r="N78" s="115">
        <v>25637</v>
      </c>
      <c r="O78" s="115">
        <v>14015</v>
      </c>
      <c r="P78" s="115">
        <v>15128</v>
      </c>
      <c r="Q78" s="115">
        <v>15525</v>
      </c>
      <c r="R78" s="115">
        <v>25116</v>
      </c>
      <c r="S78" s="115">
        <v>15005</v>
      </c>
      <c r="T78" s="115">
        <v>14015</v>
      </c>
      <c r="U78" s="115">
        <v>14015</v>
      </c>
      <c r="V78" s="115">
        <v>25116</v>
      </c>
      <c r="W78" s="115">
        <v>15941</v>
      </c>
      <c r="X78" s="115">
        <v>14015</v>
      </c>
      <c r="Y78" s="115">
        <v>20190</v>
      </c>
      <c r="Z78" s="115">
        <v>18589</v>
      </c>
      <c r="AA78" s="115">
        <v>14015</v>
      </c>
      <c r="AB78" s="115">
        <v>14015</v>
      </c>
      <c r="AC78" s="115">
        <v>14015</v>
      </c>
      <c r="AD78" s="115">
        <v>14015</v>
      </c>
      <c r="AE78" s="115">
        <v>22866</v>
      </c>
      <c r="AF78" s="115">
        <v>14015</v>
      </c>
      <c r="AG78" s="116">
        <f t="shared" si="5"/>
        <v>14015</v>
      </c>
      <c r="AH78" s="116">
        <f t="shared" si="6"/>
        <v>25637</v>
      </c>
      <c r="AI78" s="140">
        <f t="shared" si="4"/>
        <v>15953.955789770371</v>
      </c>
    </row>
    <row r="79" spans="1:35">
      <c r="A79" s="114">
        <v>4</v>
      </c>
      <c r="B79" s="122"/>
      <c r="C79" s="326" t="s">
        <v>437</v>
      </c>
      <c r="D79" s="327"/>
      <c r="E79" s="115">
        <v>17518</v>
      </c>
      <c r="F79" s="115">
        <v>17518</v>
      </c>
      <c r="G79" s="115">
        <v>17518</v>
      </c>
      <c r="H79" s="115">
        <v>17518</v>
      </c>
      <c r="I79" s="115">
        <v>17518</v>
      </c>
      <c r="J79" s="115">
        <v>17518</v>
      </c>
      <c r="K79" s="115">
        <v>17518</v>
      </c>
      <c r="L79" s="115">
        <v>17518</v>
      </c>
      <c r="M79" s="115">
        <v>17518</v>
      </c>
      <c r="N79" s="115">
        <v>32047</v>
      </c>
      <c r="O79" s="115">
        <v>17518</v>
      </c>
      <c r="P79" s="115">
        <v>18911</v>
      </c>
      <c r="Q79" s="115">
        <v>19406</v>
      </c>
      <c r="R79" s="115">
        <v>31395</v>
      </c>
      <c r="S79" s="115">
        <v>18756</v>
      </c>
      <c r="T79" s="115">
        <v>17518</v>
      </c>
      <c r="U79" s="115">
        <v>17518</v>
      </c>
      <c r="V79" s="115">
        <v>31395</v>
      </c>
      <c r="W79" s="115">
        <v>19927</v>
      </c>
      <c r="X79" s="115">
        <v>17518</v>
      </c>
      <c r="Y79" s="115">
        <v>25237</v>
      </c>
      <c r="Z79" s="115">
        <v>23238</v>
      </c>
      <c r="AA79" s="115">
        <v>17518</v>
      </c>
      <c r="AB79" s="115">
        <v>17518</v>
      </c>
      <c r="AC79" s="115">
        <v>17518</v>
      </c>
      <c r="AD79" s="115">
        <v>17518</v>
      </c>
      <c r="AE79" s="115">
        <v>28582</v>
      </c>
      <c r="AF79" s="115">
        <v>17518</v>
      </c>
      <c r="AG79" s="116">
        <f t="shared" si="5"/>
        <v>17518</v>
      </c>
      <c r="AH79" s="116">
        <f t="shared" si="6"/>
        <v>32047</v>
      </c>
      <c r="AI79" s="140">
        <f t="shared" si="4"/>
        <v>19942.003141659603</v>
      </c>
    </row>
    <row r="80" spans="1:35">
      <c r="A80" s="114">
        <v>5</v>
      </c>
      <c r="B80" s="122"/>
      <c r="C80" s="326" t="s">
        <v>438</v>
      </c>
      <c r="D80" s="327"/>
      <c r="E80" s="115">
        <v>2453</v>
      </c>
      <c r="F80" s="115">
        <v>8642</v>
      </c>
      <c r="G80" s="115">
        <v>2453</v>
      </c>
      <c r="H80" s="115">
        <v>8642</v>
      </c>
      <c r="I80" s="115">
        <v>2453</v>
      </c>
      <c r="J80" s="115">
        <v>8642</v>
      </c>
      <c r="K80" s="115">
        <v>2453</v>
      </c>
      <c r="L80" s="115">
        <v>8642</v>
      </c>
      <c r="M80" s="115">
        <v>8642</v>
      </c>
      <c r="N80" s="115">
        <v>16488</v>
      </c>
      <c r="O80" s="115">
        <v>8642</v>
      </c>
      <c r="P80" s="115">
        <v>9394</v>
      </c>
      <c r="Q80" s="115">
        <v>9661</v>
      </c>
      <c r="R80" s="115">
        <v>16135</v>
      </c>
      <c r="S80" s="115">
        <v>9310</v>
      </c>
      <c r="T80" s="115">
        <v>2453</v>
      </c>
      <c r="U80" s="115">
        <v>2453</v>
      </c>
      <c r="V80" s="115">
        <v>8664</v>
      </c>
      <c r="W80" s="115">
        <v>9943</v>
      </c>
      <c r="X80" s="115">
        <v>2453</v>
      </c>
      <c r="Y80" s="115">
        <v>3534</v>
      </c>
      <c r="Z80" s="115">
        <v>11730</v>
      </c>
      <c r="AA80" s="115">
        <v>2453</v>
      </c>
      <c r="AB80" s="115">
        <v>2453</v>
      </c>
      <c r="AC80" s="115">
        <v>8642</v>
      </c>
      <c r="AD80" s="115">
        <v>2453</v>
      </c>
      <c r="AE80" s="115">
        <v>4001</v>
      </c>
      <c r="AF80" s="115">
        <v>2453</v>
      </c>
      <c r="AG80" s="116">
        <f t="shared" si="5"/>
        <v>2453</v>
      </c>
      <c r="AH80" s="116">
        <f t="shared" si="6"/>
        <v>16488</v>
      </c>
      <c r="AI80" s="140">
        <f t="shared" si="4"/>
        <v>5393.6846976600327</v>
      </c>
    </row>
    <row r="81" spans="1:35">
      <c r="A81" s="114">
        <v>6</v>
      </c>
      <c r="B81" s="122"/>
      <c r="C81" s="326" t="s">
        <v>439</v>
      </c>
      <c r="D81" s="327"/>
      <c r="E81" s="115">
        <v>5579</v>
      </c>
      <c r="F81" s="115">
        <v>11768</v>
      </c>
      <c r="G81" s="115">
        <v>5579</v>
      </c>
      <c r="H81" s="115">
        <v>11768</v>
      </c>
      <c r="I81" s="115">
        <v>5579</v>
      </c>
      <c r="J81" s="115">
        <v>11768</v>
      </c>
      <c r="K81" s="115">
        <v>5579</v>
      </c>
      <c r="L81" s="115">
        <v>11768</v>
      </c>
      <c r="M81" s="115">
        <v>11768</v>
      </c>
      <c r="N81" s="115">
        <v>21937</v>
      </c>
      <c r="O81" s="115">
        <v>11768</v>
      </c>
      <c r="P81" s="115">
        <v>12742</v>
      </c>
      <c r="Q81" s="115">
        <v>13089</v>
      </c>
      <c r="R81" s="115">
        <v>21481</v>
      </c>
      <c r="S81" s="115">
        <v>12634</v>
      </c>
      <c r="T81" s="115">
        <v>5579</v>
      </c>
      <c r="U81" s="115">
        <v>5579</v>
      </c>
      <c r="V81" s="115">
        <v>21481</v>
      </c>
      <c r="W81" s="115">
        <v>13454</v>
      </c>
      <c r="X81" s="115">
        <v>5579</v>
      </c>
      <c r="Y81" s="115">
        <v>7895</v>
      </c>
      <c r="Z81" s="115">
        <v>15770</v>
      </c>
      <c r="AA81" s="115">
        <v>5579</v>
      </c>
      <c r="AB81" s="115">
        <v>5579</v>
      </c>
      <c r="AC81" s="115">
        <v>11768</v>
      </c>
      <c r="AD81" s="115">
        <v>5579</v>
      </c>
      <c r="AE81" s="115">
        <v>8898</v>
      </c>
      <c r="AF81" s="115">
        <v>5579</v>
      </c>
      <c r="AG81" s="116">
        <f t="shared" si="5"/>
        <v>5579</v>
      </c>
      <c r="AH81" s="116">
        <f t="shared" si="6"/>
        <v>21937</v>
      </c>
      <c r="AI81" s="140">
        <f t="shared" si="4"/>
        <v>9474.7777964597462</v>
      </c>
    </row>
    <row r="82" spans="1:35">
      <c r="A82" s="114">
        <v>7</v>
      </c>
      <c r="B82" s="122"/>
      <c r="C82" s="326" t="s">
        <v>440</v>
      </c>
      <c r="D82" s="327"/>
      <c r="E82" s="115">
        <v>7709</v>
      </c>
      <c r="F82" s="115">
        <v>13899</v>
      </c>
      <c r="G82" s="115">
        <v>7709</v>
      </c>
      <c r="H82" s="115">
        <v>13899</v>
      </c>
      <c r="I82" s="115">
        <v>7709</v>
      </c>
      <c r="J82" s="115">
        <v>13899</v>
      </c>
      <c r="K82" s="115">
        <v>7709</v>
      </c>
      <c r="L82" s="115">
        <v>13899</v>
      </c>
      <c r="M82" s="115">
        <v>13899</v>
      </c>
      <c r="N82" s="115">
        <v>26101</v>
      </c>
      <c r="O82" s="115">
        <v>13899</v>
      </c>
      <c r="P82" s="115">
        <v>15068</v>
      </c>
      <c r="Q82" s="115">
        <v>15484</v>
      </c>
      <c r="R82" s="115">
        <v>25554</v>
      </c>
      <c r="S82" s="115">
        <v>14939</v>
      </c>
      <c r="T82" s="115">
        <v>7709</v>
      </c>
      <c r="U82" s="115">
        <v>7709</v>
      </c>
      <c r="V82" s="115">
        <v>25554</v>
      </c>
      <c r="W82" s="115">
        <v>15922</v>
      </c>
      <c r="X82" s="115">
        <v>7709</v>
      </c>
      <c r="Y82" s="115">
        <v>11105</v>
      </c>
      <c r="Z82" s="115">
        <v>18702</v>
      </c>
      <c r="AA82" s="115">
        <v>7709</v>
      </c>
      <c r="AB82" s="115">
        <v>7709</v>
      </c>
      <c r="AC82" s="115">
        <v>13899</v>
      </c>
      <c r="AD82" s="115">
        <v>7709</v>
      </c>
      <c r="AE82" s="115">
        <v>12577</v>
      </c>
      <c r="AF82" s="115">
        <v>7709</v>
      </c>
      <c r="AG82" s="116">
        <f t="shared" si="5"/>
        <v>7709</v>
      </c>
      <c r="AH82" s="116">
        <f t="shared" si="6"/>
        <v>26101</v>
      </c>
      <c r="AI82" s="140">
        <f t="shared" si="4"/>
        <v>12072.887956444945</v>
      </c>
    </row>
    <row r="83" spans="1:35">
      <c r="A83" s="131" t="s">
        <v>446</v>
      </c>
      <c r="B83" s="131"/>
      <c r="C83" s="332" t="s">
        <v>83</v>
      </c>
      <c r="D83" s="333"/>
      <c r="E83" s="115">
        <v>0</v>
      </c>
      <c r="F83" s="115">
        <v>0</v>
      </c>
      <c r="G83" s="115">
        <v>0</v>
      </c>
      <c r="H83" s="115">
        <v>0</v>
      </c>
      <c r="I83" s="115">
        <v>0</v>
      </c>
      <c r="J83" s="115">
        <v>0</v>
      </c>
      <c r="K83" s="115">
        <v>0</v>
      </c>
      <c r="L83" s="115">
        <v>0</v>
      </c>
      <c r="M83" s="115">
        <v>0</v>
      </c>
      <c r="N83" s="115">
        <v>0</v>
      </c>
      <c r="O83" s="115">
        <v>0</v>
      </c>
      <c r="P83" s="115">
        <v>0</v>
      </c>
      <c r="Q83" s="115">
        <v>0</v>
      </c>
      <c r="R83" s="115">
        <v>0</v>
      </c>
      <c r="S83" s="115">
        <v>0</v>
      </c>
      <c r="T83" s="115">
        <v>0</v>
      </c>
      <c r="U83" s="115">
        <v>0</v>
      </c>
      <c r="V83" s="115">
        <v>0</v>
      </c>
      <c r="W83" s="115">
        <v>0</v>
      </c>
      <c r="X83" s="115">
        <v>0</v>
      </c>
      <c r="Y83" s="115">
        <v>0</v>
      </c>
      <c r="Z83" s="115">
        <v>0</v>
      </c>
      <c r="AA83" s="115">
        <v>0</v>
      </c>
      <c r="AB83" s="115">
        <v>0</v>
      </c>
      <c r="AC83" s="115">
        <v>0</v>
      </c>
      <c r="AD83" s="115">
        <v>0</v>
      </c>
      <c r="AE83" s="115">
        <v>0</v>
      </c>
      <c r="AF83" s="115">
        <v>0</v>
      </c>
      <c r="AG83" s="116">
        <f t="shared" si="5"/>
        <v>0</v>
      </c>
      <c r="AH83" s="116">
        <f t="shared" si="6"/>
        <v>0</v>
      </c>
      <c r="AI83" s="140" t="e">
        <f t="shared" si="4"/>
        <v>#NUM!</v>
      </c>
    </row>
    <row r="84" spans="1:35">
      <c r="A84" s="114">
        <v>1</v>
      </c>
      <c r="B84" s="122"/>
      <c r="C84" s="326" t="s">
        <v>434</v>
      </c>
      <c r="D84" s="327"/>
      <c r="E84" s="115">
        <v>8759</v>
      </c>
      <c r="F84" s="115">
        <v>8759</v>
      </c>
      <c r="G84" s="115">
        <v>8759</v>
      </c>
      <c r="H84" s="115">
        <v>8759</v>
      </c>
      <c r="I84" s="115">
        <v>8759</v>
      </c>
      <c r="J84" s="115">
        <v>8759</v>
      </c>
      <c r="K84" s="115">
        <v>8759</v>
      </c>
      <c r="L84" s="115">
        <v>8759</v>
      </c>
      <c r="M84" s="115">
        <v>8759</v>
      </c>
      <c r="N84" s="115">
        <v>16023</v>
      </c>
      <c r="O84" s="115">
        <v>8759</v>
      </c>
      <c r="P84" s="115">
        <v>10693</v>
      </c>
      <c r="Q84" s="115">
        <v>9703</v>
      </c>
      <c r="R84" s="115">
        <v>15697</v>
      </c>
      <c r="S84" s="115">
        <v>9378</v>
      </c>
      <c r="T84" s="115">
        <v>8759</v>
      </c>
      <c r="U84" s="115">
        <v>8759</v>
      </c>
      <c r="V84" s="115">
        <v>15697</v>
      </c>
      <c r="W84" s="115">
        <v>9964</v>
      </c>
      <c r="X84" s="115">
        <v>8759</v>
      </c>
      <c r="Y84" s="115">
        <v>12618</v>
      </c>
      <c r="Z84" s="115">
        <v>13879</v>
      </c>
      <c r="AA84" s="115">
        <v>8759</v>
      </c>
      <c r="AB84" s="115">
        <v>8759</v>
      </c>
      <c r="AC84" s="115">
        <v>8759</v>
      </c>
      <c r="AD84" s="115">
        <v>8759</v>
      </c>
      <c r="AE84" s="115">
        <v>19507</v>
      </c>
      <c r="AF84" s="115">
        <v>12926</v>
      </c>
      <c r="AG84" s="116">
        <f t="shared" si="5"/>
        <v>8759</v>
      </c>
      <c r="AH84" s="116">
        <f t="shared" si="6"/>
        <v>19507</v>
      </c>
      <c r="AI84" s="140">
        <f t="shared" si="4"/>
        <v>10377.11746735308</v>
      </c>
    </row>
    <row r="85" spans="1:35">
      <c r="A85" s="114">
        <v>2</v>
      </c>
      <c r="B85" s="122"/>
      <c r="C85" s="326" t="s">
        <v>435</v>
      </c>
      <c r="D85" s="327"/>
      <c r="E85" s="115">
        <v>12263</v>
      </c>
      <c r="F85" s="115">
        <v>12263</v>
      </c>
      <c r="G85" s="115">
        <v>12263</v>
      </c>
      <c r="H85" s="115">
        <v>12263</v>
      </c>
      <c r="I85" s="115">
        <v>12263</v>
      </c>
      <c r="J85" s="115">
        <v>12263</v>
      </c>
      <c r="K85" s="115">
        <v>12263</v>
      </c>
      <c r="L85" s="115">
        <v>12263</v>
      </c>
      <c r="M85" s="115">
        <v>12263</v>
      </c>
      <c r="N85" s="115">
        <v>22432</v>
      </c>
      <c r="O85" s="115">
        <v>12263</v>
      </c>
      <c r="P85" s="115">
        <v>14971</v>
      </c>
      <c r="Q85" s="115">
        <v>13584</v>
      </c>
      <c r="R85" s="115">
        <v>21976</v>
      </c>
      <c r="S85" s="115">
        <v>13129</v>
      </c>
      <c r="T85" s="115">
        <v>12263</v>
      </c>
      <c r="U85" s="115">
        <v>12263</v>
      </c>
      <c r="V85" s="115">
        <v>21976</v>
      </c>
      <c r="W85" s="115">
        <v>13949</v>
      </c>
      <c r="X85" s="115">
        <v>12263</v>
      </c>
      <c r="Y85" s="115">
        <v>17665</v>
      </c>
      <c r="Z85" s="115">
        <v>19432</v>
      </c>
      <c r="AA85" s="115">
        <v>12263</v>
      </c>
      <c r="AB85" s="115">
        <v>12263</v>
      </c>
      <c r="AC85" s="115">
        <v>12263</v>
      </c>
      <c r="AD85" s="115">
        <v>12263</v>
      </c>
      <c r="AE85" s="115">
        <v>27310</v>
      </c>
      <c r="AF85" s="115">
        <v>18096</v>
      </c>
      <c r="AG85" s="116">
        <f t="shared" si="5"/>
        <v>12263</v>
      </c>
      <c r="AH85" s="116">
        <f t="shared" si="6"/>
        <v>27310</v>
      </c>
      <c r="AI85" s="140">
        <f t="shared" si="4"/>
        <v>14528.269625069295</v>
      </c>
    </row>
    <row r="86" spans="1:35">
      <c r="A86" s="114">
        <v>3</v>
      </c>
      <c r="B86" s="122"/>
      <c r="C86" s="326" t="s">
        <v>436</v>
      </c>
      <c r="D86" s="327"/>
      <c r="E86" s="115">
        <v>14015</v>
      </c>
      <c r="F86" s="115">
        <v>14015</v>
      </c>
      <c r="G86" s="115">
        <v>14015</v>
      </c>
      <c r="H86" s="115">
        <v>14015</v>
      </c>
      <c r="I86" s="115">
        <v>14015</v>
      </c>
      <c r="J86" s="115">
        <v>14015</v>
      </c>
      <c r="K86" s="115">
        <v>14015</v>
      </c>
      <c r="L86" s="115">
        <v>14015</v>
      </c>
      <c r="M86" s="115">
        <v>14015</v>
      </c>
      <c r="N86" s="115">
        <v>25637</v>
      </c>
      <c r="O86" s="115">
        <v>14015</v>
      </c>
      <c r="P86" s="115">
        <v>17109</v>
      </c>
      <c r="Q86" s="115">
        <v>15525</v>
      </c>
      <c r="R86" s="115">
        <v>25116</v>
      </c>
      <c r="S86" s="115">
        <v>15005</v>
      </c>
      <c r="T86" s="115">
        <v>14015</v>
      </c>
      <c r="U86" s="115">
        <v>14015</v>
      </c>
      <c r="V86" s="115">
        <v>25116</v>
      </c>
      <c r="W86" s="115">
        <v>15941</v>
      </c>
      <c r="X86" s="115">
        <v>14015</v>
      </c>
      <c r="Y86" s="115">
        <v>20190</v>
      </c>
      <c r="Z86" s="115">
        <v>22208</v>
      </c>
      <c r="AA86" s="115">
        <v>14015</v>
      </c>
      <c r="AB86" s="115">
        <v>14015</v>
      </c>
      <c r="AC86" s="115">
        <v>14015</v>
      </c>
      <c r="AD86" s="115">
        <v>14015</v>
      </c>
      <c r="AE86" s="115">
        <v>31212</v>
      </c>
      <c r="AF86" s="115">
        <v>20681</v>
      </c>
      <c r="AG86" s="116">
        <f t="shared" si="5"/>
        <v>14015</v>
      </c>
      <c r="AH86" s="116">
        <f t="shared" si="6"/>
        <v>31212</v>
      </c>
      <c r="AI86" s="140">
        <f t="shared" si="4"/>
        <v>16603.911485497894</v>
      </c>
    </row>
    <row r="87" spans="1:35">
      <c r="A87" s="114">
        <v>4</v>
      </c>
      <c r="B87" s="122"/>
      <c r="C87" s="326" t="s">
        <v>437</v>
      </c>
      <c r="D87" s="327"/>
      <c r="E87" s="115">
        <v>17518</v>
      </c>
      <c r="F87" s="115">
        <v>17518</v>
      </c>
      <c r="G87" s="115">
        <v>17518</v>
      </c>
      <c r="H87" s="115">
        <v>17518</v>
      </c>
      <c r="I87" s="115">
        <v>17518</v>
      </c>
      <c r="J87" s="115">
        <v>17518</v>
      </c>
      <c r="K87" s="115">
        <v>17518</v>
      </c>
      <c r="L87" s="115">
        <v>17518</v>
      </c>
      <c r="M87" s="115">
        <v>17518</v>
      </c>
      <c r="N87" s="115">
        <v>32047</v>
      </c>
      <c r="O87" s="115">
        <v>17518</v>
      </c>
      <c r="P87" s="115">
        <v>21387</v>
      </c>
      <c r="Q87" s="115">
        <v>19406</v>
      </c>
      <c r="R87" s="115">
        <v>31395</v>
      </c>
      <c r="S87" s="115">
        <v>18756</v>
      </c>
      <c r="T87" s="115">
        <v>17518</v>
      </c>
      <c r="U87" s="115">
        <v>17518</v>
      </c>
      <c r="V87" s="115">
        <v>31395</v>
      </c>
      <c r="W87" s="115">
        <v>19927</v>
      </c>
      <c r="X87" s="115">
        <v>17518</v>
      </c>
      <c r="Y87" s="115">
        <v>25237</v>
      </c>
      <c r="Z87" s="115">
        <v>27760</v>
      </c>
      <c r="AA87" s="115">
        <v>17518</v>
      </c>
      <c r="AB87" s="115">
        <v>17518</v>
      </c>
      <c r="AC87" s="115">
        <v>17518</v>
      </c>
      <c r="AD87" s="115">
        <v>17518</v>
      </c>
      <c r="AE87" s="115">
        <v>39014</v>
      </c>
      <c r="AF87" s="115">
        <v>25851</v>
      </c>
      <c r="AG87" s="116">
        <f t="shared" si="5"/>
        <v>17518</v>
      </c>
      <c r="AH87" s="116">
        <f t="shared" si="6"/>
        <v>39014</v>
      </c>
      <c r="AI87" s="140">
        <f t="shared" si="4"/>
        <v>20754.348722198803</v>
      </c>
    </row>
    <row r="88" spans="1:35">
      <c r="A88" s="114">
        <v>5</v>
      </c>
      <c r="B88" s="122"/>
      <c r="C88" s="326" t="s">
        <v>438</v>
      </c>
      <c r="D88" s="327"/>
      <c r="E88" s="115">
        <v>2453</v>
      </c>
      <c r="F88" s="115">
        <v>8642</v>
      </c>
      <c r="G88" s="115">
        <v>2453</v>
      </c>
      <c r="H88" s="115">
        <v>8642</v>
      </c>
      <c r="I88" s="115">
        <v>2453</v>
      </c>
      <c r="J88" s="115">
        <v>8642</v>
      </c>
      <c r="K88" s="115">
        <v>2453</v>
      </c>
      <c r="L88" s="115">
        <v>8642</v>
      </c>
      <c r="M88" s="115">
        <v>8642</v>
      </c>
      <c r="N88" s="115">
        <v>16488</v>
      </c>
      <c r="O88" s="115">
        <v>8642</v>
      </c>
      <c r="P88" s="115">
        <v>10731</v>
      </c>
      <c r="Q88" s="115">
        <v>9661</v>
      </c>
      <c r="R88" s="115">
        <v>16135</v>
      </c>
      <c r="S88" s="115">
        <v>9310</v>
      </c>
      <c r="T88" s="115">
        <v>2453</v>
      </c>
      <c r="U88" s="115">
        <v>2453</v>
      </c>
      <c r="V88" s="115">
        <v>8664</v>
      </c>
      <c r="W88" s="115">
        <v>9943</v>
      </c>
      <c r="X88" s="115">
        <v>2453</v>
      </c>
      <c r="Y88" s="115">
        <v>3534</v>
      </c>
      <c r="Z88" s="115">
        <v>14173</v>
      </c>
      <c r="AA88" s="115">
        <v>2453</v>
      </c>
      <c r="AB88" s="115">
        <v>2453</v>
      </c>
      <c r="AC88" s="115">
        <v>8642</v>
      </c>
      <c r="AD88" s="115">
        <v>2453</v>
      </c>
      <c r="AE88" s="115">
        <v>5462</v>
      </c>
      <c r="AF88" s="115">
        <v>3620</v>
      </c>
      <c r="AG88" s="116">
        <f t="shared" si="5"/>
        <v>2453</v>
      </c>
      <c r="AH88" s="116">
        <f t="shared" si="6"/>
        <v>16488</v>
      </c>
      <c r="AI88" s="140">
        <f t="shared" si="4"/>
        <v>5580.723097468921</v>
      </c>
    </row>
    <row r="89" spans="1:35">
      <c r="A89" s="114">
        <v>6</v>
      </c>
      <c r="B89" s="122"/>
      <c r="C89" s="326" t="s">
        <v>439</v>
      </c>
      <c r="D89" s="327"/>
      <c r="E89" s="115">
        <v>5579</v>
      </c>
      <c r="F89" s="115">
        <v>11768</v>
      </c>
      <c r="G89" s="115">
        <v>5579</v>
      </c>
      <c r="H89" s="115">
        <v>11768</v>
      </c>
      <c r="I89" s="115">
        <v>5579</v>
      </c>
      <c r="J89" s="115">
        <v>11768</v>
      </c>
      <c r="K89" s="115">
        <v>5579</v>
      </c>
      <c r="L89" s="115">
        <v>11768</v>
      </c>
      <c r="M89" s="115">
        <v>11768</v>
      </c>
      <c r="N89" s="115">
        <v>21937</v>
      </c>
      <c r="O89" s="115">
        <v>11768</v>
      </c>
      <c r="P89" s="115">
        <v>14476</v>
      </c>
      <c r="Q89" s="115">
        <v>13089</v>
      </c>
      <c r="R89" s="115">
        <v>21481</v>
      </c>
      <c r="S89" s="115">
        <v>12634</v>
      </c>
      <c r="T89" s="115">
        <v>5579</v>
      </c>
      <c r="U89" s="115">
        <v>5579</v>
      </c>
      <c r="V89" s="115">
        <v>21481</v>
      </c>
      <c r="W89" s="115">
        <v>13454</v>
      </c>
      <c r="X89" s="115">
        <v>5579</v>
      </c>
      <c r="Y89" s="115">
        <v>7895</v>
      </c>
      <c r="Z89" s="115">
        <v>18937</v>
      </c>
      <c r="AA89" s="115">
        <v>5579</v>
      </c>
      <c r="AB89" s="115">
        <v>5579</v>
      </c>
      <c r="AC89" s="115">
        <v>11768</v>
      </c>
      <c r="AD89" s="115">
        <v>5579</v>
      </c>
      <c r="AE89" s="115">
        <v>12027</v>
      </c>
      <c r="AF89" s="115">
        <v>8079</v>
      </c>
      <c r="AG89" s="116">
        <f t="shared" si="5"/>
        <v>5579</v>
      </c>
      <c r="AH89" s="116">
        <f t="shared" si="6"/>
        <v>21937</v>
      </c>
      <c r="AI89" s="140">
        <f t="shared" si="4"/>
        <v>9790.110360875502</v>
      </c>
    </row>
    <row r="90" spans="1:35">
      <c r="A90" s="114">
        <v>7</v>
      </c>
      <c r="B90" s="122"/>
      <c r="C90" s="326" t="s">
        <v>440</v>
      </c>
      <c r="D90" s="327"/>
      <c r="E90" s="115">
        <v>7709</v>
      </c>
      <c r="F90" s="115">
        <v>13899</v>
      </c>
      <c r="G90" s="115">
        <v>7709</v>
      </c>
      <c r="H90" s="115">
        <v>13899</v>
      </c>
      <c r="I90" s="115">
        <v>7709</v>
      </c>
      <c r="J90" s="115">
        <v>13899</v>
      </c>
      <c r="K90" s="115">
        <v>7709</v>
      </c>
      <c r="L90" s="115">
        <v>13899</v>
      </c>
      <c r="M90" s="115">
        <v>13899</v>
      </c>
      <c r="N90" s="115">
        <v>26101</v>
      </c>
      <c r="O90" s="115">
        <v>13899</v>
      </c>
      <c r="P90" s="115">
        <v>17149</v>
      </c>
      <c r="Q90" s="115">
        <v>15484</v>
      </c>
      <c r="R90" s="115">
        <v>25554</v>
      </c>
      <c r="S90" s="115">
        <v>14939</v>
      </c>
      <c r="T90" s="115">
        <v>7709</v>
      </c>
      <c r="U90" s="115">
        <v>7709</v>
      </c>
      <c r="V90" s="115">
        <v>25554</v>
      </c>
      <c r="W90" s="115">
        <v>15922</v>
      </c>
      <c r="X90" s="115">
        <v>7709</v>
      </c>
      <c r="Y90" s="115">
        <v>11105</v>
      </c>
      <c r="Z90" s="115">
        <v>22502</v>
      </c>
      <c r="AA90" s="115">
        <v>7709</v>
      </c>
      <c r="AB90" s="115">
        <v>7709</v>
      </c>
      <c r="AC90" s="115">
        <v>13899</v>
      </c>
      <c r="AD90" s="115">
        <v>7709</v>
      </c>
      <c r="AE90" s="115">
        <v>17167</v>
      </c>
      <c r="AF90" s="115">
        <v>11376</v>
      </c>
      <c r="AG90" s="116">
        <f t="shared" si="5"/>
        <v>7709</v>
      </c>
      <c r="AH90" s="116">
        <f t="shared" si="6"/>
        <v>26101</v>
      </c>
      <c r="AI90" s="140">
        <f t="shared" si="4"/>
        <v>12488.166340274534</v>
      </c>
    </row>
    <row r="91" spans="1:35">
      <c r="A91" s="131" t="s">
        <v>447</v>
      </c>
      <c r="B91" s="131"/>
      <c r="C91" s="332" t="s">
        <v>82</v>
      </c>
      <c r="D91" s="333"/>
      <c r="E91" s="115">
        <v>0</v>
      </c>
      <c r="F91" s="115">
        <v>0</v>
      </c>
      <c r="G91" s="115">
        <v>0</v>
      </c>
      <c r="H91" s="115">
        <v>0</v>
      </c>
      <c r="I91" s="115">
        <v>0</v>
      </c>
      <c r="J91" s="115">
        <v>0</v>
      </c>
      <c r="K91" s="115">
        <v>0</v>
      </c>
      <c r="L91" s="115">
        <v>0</v>
      </c>
      <c r="M91" s="115">
        <v>0</v>
      </c>
      <c r="N91" s="115">
        <v>0</v>
      </c>
      <c r="O91" s="115">
        <v>0</v>
      </c>
      <c r="P91" s="115">
        <v>0</v>
      </c>
      <c r="Q91" s="115">
        <v>0</v>
      </c>
      <c r="R91" s="115">
        <v>0</v>
      </c>
      <c r="S91" s="115">
        <v>0</v>
      </c>
      <c r="T91" s="115">
        <v>0</v>
      </c>
      <c r="U91" s="115">
        <v>0</v>
      </c>
      <c r="V91" s="115">
        <v>0</v>
      </c>
      <c r="W91" s="115">
        <v>0</v>
      </c>
      <c r="X91" s="115">
        <v>0</v>
      </c>
      <c r="Y91" s="115">
        <v>0</v>
      </c>
      <c r="Z91" s="115">
        <v>0</v>
      </c>
      <c r="AA91" s="115">
        <v>0</v>
      </c>
      <c r="AB91" s="115">
        <v>0</v>
      </c>
      <c r="AC91" s="115">
        <v>0</v>
      </c>
      <c r="AD91" s="115">
        <v>0</v>
      </c>
      <c r="AE91" s="115">
        <v>0</v>
      </c>
      <c r="AF91" s="115">
        <v>0</v>
      </c>
      <c r="AG91" s="116">
        <f t="shared" si="5"/>
        <v>0</v>
      </c>
      <c r="AH91" s="116">
        <f t="shared" si="6"/>
        <v>0</v>
      </c>
      <c r="AI91" s="140" t="e">
        <f t="shared" si="4"/>
        <v>#NUM!</v>
      </c>
    </row>
    <row r="92" spans="1:35">
      <c r="A92" s="114">
        <v>1</v>
      </c>
      <c r="B92" s="122"/>
      <c r="C92" s="326" t="s">
        <v>434</v>
      </c>
      <c r="D92" s="327"/>
      <c r="E92" s="115">
        <v>8759</v>
      </c>
      <c r="F92" s="115">
        <v>8759</v>
      </c>
      <c r="G92" s="115">
        <v>8759</v>
      </c>
      <c r="H92" s="115">
        <v>8759</v>
      </c>
      <c r="I92" s="115">
        <v>8759</v>
      </c>
      <c r="J92" s="115">
        <v>8759</v>
      </c>
      <c r="K92" s="115">
        <v>8759</v>
      </c>
      <c r="L92" s="115">
        <v>8759</v>
      </c>
      <c r="M92" s="115">
        <v>8759</v>
      </c>
      <c r="N92" s="115">
        <v>16023</v>
      </c>
      <c r="O92" s="115">
        <v>8759</v>
      </c>
      <c r="P92" s="115">
        <v>9688</v>
      </c>
      <c r="Q92" s="115">
        <v>9703</v>
      </c>
      <c r="R92" s="115">
        <v>15697</v>
      </c>
      <c r="S92" s="115">
        <v>9378</v>
      </c>
      <c r="T92" s="115">
        <v>8759</v>
      </c>
      <c r="U92" s="115">
        <v>8759</v>
      </c>
      <c r="V92" s="115">
        <v>15697</v>
      </c>
      <c r="W92" s="115">
        <v>9964</v>
      </c>
      <c r="X92" s="115">
        <v>8759</v>
      </c>
      <c r="Y92" s="115">
        <v>12618</v>
      </c>
      <c r="Z92" s="115">
        <v>12283</v>
      </c>
      <c r="AA92" s="115">
        <v>8759</v>
      </c>
      <c r="AB92" s="115">
        <v>8759</v>
      </c>
      <c r="AC92" s="115">
        <v>8759</v>
      </c>
      <c r="AD92" s="115">
        <v>8759</v>
      </c>
      <c r="AE92" s="115">
        <v>16579</v>
      </c>
      <c r="AF92" s="115">
        <v>8759</v>
      </c>
      <c r="AG92" s="116">
        <f t="shared" si="5"/>
        <v>8759</v>
      </c>
      <c r="AH92" s="116">
        <f t="shared" si="6"/>
        <v>16579</v>
      </c>
      <c r="AI92" s="140">
        <f t="shared" si="4"/>
        <v>10058.586689501097</v>
      </c>
    </row>
    <row r="93" spans="1:35">
      <c r="A93" s="114">
        <v>2</v>
      </c>
      <c r="B93" s="122"/>
      <c r="C93" s="326" t="s">
        <v>435</v>
      </c>
      <c r="D93" s="327"/>
      <c r="E93" s="115">
        <v>12263</v>
      </c>
      <c r="F93" s="115">
        <v>12263</v>
      </c>
      <c r="G93" s="115">
        <v>12263</v>
      </c>
      <c r="H93" s="115">
        <v>12263</v>
      </c>
      <c r="I93" s="115">
        <v>12263</v>
      </c>
      <c r="J93" s="115">
        <v>12263</v>
      </c>
      <c r="K93" s="115">
        <v>12263</v>
      </c>
      <c r="L93" s="115">
        <v>12263</v>
      </c>
      <c r="M93" s="115">
        <v>12263</v>
      </c>
      <c r="N93" s="115">
        <v>22432</v>
      </c>
      <c r="O93" s="115">
        <v>12263</v>
      </c>
      <c r="P93" s="115">
        <v>14971</v>
      </c>
      <c r="Q93" s="115">
        <v>13584</v>
      </c>
      <c r="R93" s="115">
        <v>21976</v>
      </c>
      <c r="S93" s="115">
        <v>13129</v>
      </c>
      <c r="T93" s="115">
        <v>12263</v>
      </c>
      <c r="U93" s="115">
        <v>12263</v>
      </c>
      <c r="V93" s="115">
        <v>21976</v>
      </c>
      <c r="W93" s="115">
        <v>13949</v>
      </c>
      <c r="X93" s="115">
        <v>12263</v>
      </c>
      <c r="Y93" s="115">
        <v>17665</v>
      </c>
      <c r="Z93" s="115">
        <v>17196</v>
      </c>
      <c r="AA93" s="115">
        <v>12263</v>
      </c>
      <c r="AB93" s="115">
        <v>12263</v>
      </c>
      <c r="AC93" s="115">
        <v>12263</v>
      </c>
      <c r="AD93" s="115">
        <v>12263</v>
      </c>
      <c r="AE93" s="115">
        <v>23210</v>
      </c>
      <c r="AF93" s="115">
        <v>12263</v>
      </c>
      <c r="AG93" s="116">
        <f t="shared" si="5"/>
        <v>12263</v>
      </c>
      <c r="AH93" s="116">
        <f t="shared" si="6"/>
        <v>23210</v>
      </c>
      <c r="AI93" s="140">
        <f t="shared" si="4"/>
        <v>14128.680025508369</v>
      </c>
    </row>
    <row r="94" spans="1:35">
      <c r="A94" s="114">
        <v>3</v>
      </c>
      <c r="B94" s="122"/>
      <c r="C94" s="326" t="s">
        <v>436</v>
      </c>
      <c r="D94" s="327"/>
      <c r="E94" s="115">
        <v>14015</v>
      </c>
      <c r="F94" s="115">
        <v>14015</v>
      </c>
      <c r="G94" s="115">
        <v>14015</v>
      </c>
      <c r="H94" s="115">
        <v>14015</v>
      </c>
      <c r="I94" s="115">
        <v>14015</v>
      </c>
      <c r="J94" s="115">
        <v>14015</v>
      </c>
      <c r="K94" s="115">
        <v>14015</v>
      </c>
      <c r="L94" s="115">
        <v>14015</v>
      </c>
      <c r="M94" s="115">
        <v>14015</v>
      </c>
      <c r="N94" s="115">
        <v>25637</v>
      </c>
      <c r="O94" s="115">
        <v>14015</v>
      </c>
      <c r="P94" s="115">
        <v>17109</v>
      </c>
      <c r="Q94" s="115">
        <v>15525</v>
      </c>
      <c r="R94" s="115">
        <v>25116</v>
      </c>
      <c r="S94" s="115">
        <v>15005</v>
      </c>
      <c r="T94" s="115">
        <v>14015</v>
      </c>
      <c r="U94" s="115">
        <v>14015</v>
      </c>
      <c r="V94" s="115">
        <v>25116</v>
      </c>
      <c r="W94" s="115">
        <v>15941</v>
      </c>
      <c r="X94" s="115">
        <v>14015</v>
      </c>
      <c r="Y94" s="115">
        <v>20190</v>
      </c>
      <c r="Z94" s="115">
        <v>19652</v>
      </c>
      <c r="AA94" s="115">
        <v>14015</v>
      </c>
      <c r="AB94" s="115">
        <v>14015</v>
      </c>
      <c r="AC94" s="115">
        <v>14015</v>
      </c>
      <c r="AD94" s="115">
        <v>14015</v>
      </c>
      <c r="AE94" s="115">
        <v>26526</v>
      </c>
      <c r="AF94" s="115">
        <v>14015</v>
      </c>
      <c r="AG94" s="116">
        <f t="shared" si="5"/>
        <v>14015</v>
      </c>
      <c r="AH94" s="116">
        <f t="shared" si="6"/>
        <v>26526</v>
      </c>
      <c r="AI94" s="140">
        <f t="shared" si="4"/>
        <v>16147.218291016869</v>
      </c>
    </row>
    <row r="95" spans="1:35">
      <c r="A95" s="114">
        <v>4</v>
      </c>
      <c r="B95" s="122"/>
      <c r="C95" s="326" t="s">
        <v>437</v>
      </c>
      <c r="D95" s="327"/>
      <c r="E95" s="115">
        <v>17518</v>
      </c>
      <c r="F95" s="115">
        <v>17518</v>
      </c>
      <c r="G95" s="115">
        <v>17518</v>
      </c>
      <c r="H95" s="115">
        <v>17518</v>
      </c>
      <c r="I95" s="115">
        <v>17518</v>
      </c>
      <c r="J95" s="115">
        <v>17518</v>
      </c>
      <c r="K95" s="115">
        <v>17518</v>
      </c>
      <c r="L95" s="115">
        <v>17518</v>
      </c>
      <c r="M95" s="115">
        <v>17518</v>
      </c>
      <c r="N95" s="115">
        <v>32047</v>
      </c>
      <c r="O95" s="115">
        <v>17518</v>
      </c>
      <c r="P95" s="115">
        <v>21387</v>
      </c>
      <c r="Q95" s="115">
        <v>19406</v>
      </c>
      <c r="R95" s="115">
        <v>31395</v>
      </c>
      <c r="S95" s="115">
        <v>18756</v>
      </c>
      <c r="T95" s="115">
        <v>17518</v>
      </c>
      <c r="U95" s="115">
        <v>17518</v>
      </c>
      <c r="V95" s="115">
        <v>31395</v>
      </c>
      <c r="W95" s="115">
        <v>19927</v>
      </c>
      <c r="X95" s="115">
        <v>17518</v>
      </c>
      <c r="Y95" s="115">
        <v>25237</v>
      </c>
      <c r="Z95" s="115">
        <v>24566</v>
      </c>
      <c r="AA95" s="115">
        <v>17518</v>
      </c>
      <c r="AB95" s="115">
        <v>17518</v>
      </c>
      <c r="AC95" s="115">
        <v>17518</v>
      </c>
      <c r="AD95" s="115">
        <v>17518</v>
      </c>
      <c r="AE95" s="115">
        <v>33158</v>
      </c>
      <c r="AF95" s="115">
        <v>17518</v>
      </c>
      <c r="AG95" s="116">
        <f t="shared" si="5"/>
        <v>17518</v>
      </c>
      <c r="AH95" s="116">
        <f t="shared" si="6"/>
        <v>33158</v>
      </c>
      <c r="AI95" s="140">
        <f t="shared" si="4"/>
        <v>20183.556969008139</v>
      </c>
    </row>
    <row r="96" spans="1:35">
      <c r="A96" s="114">
        <v>5</v>
      </c>
      <c r="B96" s="122"/>
      <c r="C96" s="326" t="s">
        <v>438</v>
      </c>
      <c r="D96" s="327"/>
      <c r="E96" s="115">
        <v>2453</v>
      </c>
      <c r="F96" s="115">
        <v>8642</v>
      </c>
      <c r="G96" s="115">
        <v>2453</v>
      </c>
      <c r="H96" s="115">
        <v>8642</v>
      </c>
      <c r="I96" s="115">
        <v>2453</v>
      </c>
      <c r="J96" s="115">
        <v>8642</v>
      </c>
      <c r="K96" s="115">
        <v>2453</v>
      </c>
      <c r="L96" s="115">
        <v>8642</v>
      </c>
      <c r="M96" s="115">
        <v>8642</v>
      </c>
      <c r="N96" s="115">
        <v>16488</v>
      </c>
      <c r="O96" s="115">
        <v>8642</v>
      </c>
      <c r="P96" s="115">
        <v>10731</v>
      </c>
      <c r="Q96" s="115">
        <v>9661</v>
      </c>
      <c r="R96" s="115">
        <v>16135</v>
      </c>
      <c r="S96" s="115">
        <v>9310</v>
      </c>
      <c r="T96" s="115">
        <v>2453</v>
      </c>
      <c r="U96" s="115">
        <v>2453</v>
      </c>
      <c r="V96" s="115">
        <v>8664</v>
      </c>
      <c r="W96" s="115">
        <v>9943</v>
      </c>
      <c r="X96" s="115">
        <v>2453</v>
      </c>
      <c r="Y96" s="115">
        <v>3534</v>
      </c>
      <c r="Z96" s="115">
        <v>12448</v>
      </c>
      <c r="AA96" s="115">
        <v>2453</v>
      </c>
      <c r="AB96" s="115">
        <v>2453</v>
      </c>
      <c r="AC96" s="115">
        <v>8642</v>
      </c>
      <c r="AD96" s="115">
        <v>2453</v>
      </c>
      <c r="AE96" s="115">
        <v>4642</v>
      </c>
      <c r="AF96" s="115">
        <v>2453</v>
      </c>
      <c r="AG96" s="116">
        <f t="shared" si="5"/>
        <v>2453</v>
      </c>
      <c r="AH96" s="116">
        <f t="shared" si="6"/>
        <v>16488</v>
      </c>
      <c r="AI96" s="140">
        <f t="shared" si="4"/>
        <v>5455.3566464053702</v>
      </c>
    </row>
    <row r="97" spans="1:35">
      <c r="A97" s="114">
        <v>6</v>
      </c>
      <c r="B97" s="122"/>
      <c r="C97" s="326" t="s">
        <v>439</v>
      </c>
      <c r="D97" s="327"/>
      <c r="E97" s="115">
        <v>5579</v>
      </c>
      <c r="F97" s="115">
        <v>11768</v>
      </c>
      <c r="G97" s="115">
        <v>5579</v>
      </c>
      <c r="H97" s="115">
        <v>11768</v>
      </c>
      <c r="I97" s="115">
        <v>5579</v>
      </c>
      <c r="J97" s="115">
        <v>11768</v>
      </c>
      <c r="K97" s="115">
        <v>5579</v>
      </c>
      <c r="L97" s="115">
        <v>11768</v>
      </c>
      <c r="M97" s="115">
        <v>11768</v>
      </c>
      <c r="N97" s="115">
        <v>21937</v>
      </c>
      <c r="O97" s="115">
        <v>11768</v>
      </c>
      <c r="P97" s="115">
        <v>14476</v>
      </c>
      <c r="Q97" s="115">
        <v>13089</v>
      </c>
      <c r="R97" s="115">
        <v>21481</v>
      </c>
      <c r="S97" s="115">
        <v>12634</v>
      </c>
      <c r="T97" s="115">
        <v>5579</v>
      </c>
      <c r="U97" s="115">
        <v>5579</v>
      </c>
      <c r="V97" s="115">
        <v>21481</v>
      </c>
      <c r="W97" s="115">
        <v>13454</v>
      </c>
      <c r="X97" s="115">
        <v>5579</v>
      </c>
      <c r="Y97" s="115">
        <v>7895</v>
      </c>
      <c r="Z97" s="115">
        <v>16701</v>
      </c>
      <c r="AA97" s="115">
        <v>5579</v>
      </c>
      <c r="AB97" s="115">
        <v>5579</v>
      </c>
      <c r="AC97" s="115">
        <v>11768</v>
      </c>
      <c r="AD97" s="115">
        <v>5579</v>
      </c>
      <c r="AE97" s="115">
        <v>10270</v>
      </c>
      <c r="AF97" s="115">
        <v>5579</v>
      </c>
      <c r="AG97" s="116">
        <f t="shared" si="5"/>
        <v>5579</v>
      </c>
      <c r="AH97" s="116">
        <f t="shared" si="6"/>
        <v>21937</v>
      </c>
      <c r="AI97" s="140">
        <f t="shared" si="4"/>
        <v>9579.0482375423981</v>
      </c>
    </row>
    <row r="98" spans="1:35">
      <c r="A98" s="114">
        <v>7</v>
      </c>
      <c r="B98" s="122"/>
      <c r="C98" s="326" t="s">
        <v>440</v>
      </c>
      <c r="D98" s="327"/>
      <c r="E98" s="115">
        <v>7709</v>
      </c>
      <c r="F98" s="115">
        <v>13899</v>
      </c>
      <c r="G98" s="115">
        <v>7709</v>
      </c>
      <c r="H98" s="115">
        <v>13899</v>
      </c>
      <c r="I98" s="115">
        <v>7709</v>
      </c>
      <c r="J98" s="115">
        <v>13899</v>
      </c>
      <c r="K98" s="115">
        <v>7709</v>
      </c>
      <c r="L98" s="115">
        <v>13899</v>
      </c>
      <c r="M98" s="115">
        <v>13899</v>
      </c>
      <c r="N98" s="115">
        <v>26101</v>
      </c>
      <c r="O98" s="115">
        <v>13899</v>
      </c>
      <c r="P98" s="115">
        <v>17149</v>
      </c>
      <c r="Q98" s="115">
        <v>15484</v>
      </c>
      <c r="R98" s="115">
        <v>25554</v>
      </c>
      <c r="S98" s="115">
        <v>14939</v>
      </c>
      <c r="T98" s="115">
        <v>7709</v>
      </c>
      <c r="U98" s="115">
        <v>7709</v>
      </c>
      <c r="V98" s="115">
        <v>25554</v>
      </c>
      <c r="W98" s="115">
        <v>15922</v>
      </c>
      <c r="X98" s="115">
        <v>7709</v>
      </c>
      <c r="Y98" s="115">
        <v>11105</v>
      </c>
      <c r="Z98" s="115">
        <v>19818</v>
      </c>
      <c r="AA98" s="115">
        <v>7709</v>
      </c>
      <c r="AB98" s="115">
        <v>7709</v>
      </c>
      <c r="AC98" s="115">
        <v>13899</v>
      </c>
      <c r="AD98" s="115">
        <v>7709</v>
      </c>
      <c r="AE98" s="115">
        <v>14590</v>
      </c>
      <c r="AF98" s="115">
        <v>7709</v>
      </c>
      <c r="AG98" s="116">
        <f t="shared" si="5"/>
        <v>7709</v>
      </c>
      <c r="AH98" s="116">
        <f t="shared" si="6"/>
        <v>26101</v>
      </c>
      <c r="AI98" s="140">
        <f t="shared" si="4"/>
        <v>12208.780242238985</v>
      </c>
    </row>
    <row r="99" spans="1:35">
      <c r="A99" s="131" t="s">
        <v>448</v>
      </c>
      <c r="B99" s="131"/>
      <c r="C99" s="332" t="s">
        <v>429</v>
      </c>
      <c r="D99" s="333"/>
      <c r="E99" s="115">
        <v>0</v>
      </c>
      <c r="F99" s="115">
        <v>0</v>
      </c>
      <c r="G99" s="115">
        <v>0</v>
      </c>
      <c r="H99" s="115">
        <v>0</v>
      </c>
      <c r="I99" s="115">
        <v>0</v>
      </c>
      <c r="J99" s="115">
        <v>0</v>
      </c>
      <c r="K99" s="115">
        <v>0</v>
      </c>
      <c r="L99" s="115">
        <v>0</v>
      </c>
      <c r="M99" s="115">
        <v>0</v>
      </c>
      <c r="N99" s="115">
        <v>0</v>
      </c>
      <c r="O99" s="115">
        <v>0</v>
      </c>
      <c r="P99" s="115">
        <v>0</v>
      </c>
      <c r="Q99" s="115">
        <v>0</v>
      </c>
      <c r="R99" s="115">
        <v>0</v>
      </c>
      <c r="S99" s="115">
        <v>0</v>
      </c>
      <c r="T99" s="115">
        <v>0</v>
      </c>
      <c r="U99" s="115">
        <v>0</v>
      </c>
      <c r="V99" s="115">
        <v>0</v>
      </c>
      <c r="W99" s="115">
        <v>0</v>
      </c>
      <c r="X99" s="115">
        <v>0</v>
      </c>
      <c r="Y99" s="115">
        <v>0</v>
      </c>
      <c r="Z99" s="115">
        <v>0</v>
      </c>
      <c r="AA99" s="115">
        <v>0</v>
      </c>
      <c r="AB99" s="115">
        <v>0</v>
      </c>
      <c r="AC99" s="115">
        <v>0</v>
      </c>
      <c r="AD99" s="115">
        <v>0</v>
      </c>
      <c r="AE99" s="115">
        <v>0</v>
      </c>
      <c r="AF99" s="115">
        <v>0</v>
      </c>
      <c r="AG99" s="116">
        <f t="shared" si="5"/>
        <v>0</v>
      </c>
      <c r="AH99" s="116">
        <f t="shared" si="6"/>
        <v>0</v>
      </c>
      <c r="AI99" s="140" t="e">
        <f t="shared" si="4"/>
        <v>#NUM!</v>
      </c>
    </row>
    <row r="100" spans="1:35">
      <c r="A100" s="114">
        <v>1</v>
      </c>
      <c r="B100" s="122"/>
      <c r="C100" s="326" t="s">
        <v>434</v>
      </c>
      <c r="D100" s="327"/>
      <c r="E100" s="115">
        <v>8759</v>
      </c>
      <c r="F100" s="115">
        <v>8759</v>
      </c>
      <c r="G100" s="115">
        <v>8759</v>
      </c>
      <c r="H100" s="115">
        <v>8759</v>
      </c>
      <c r="I100" s="115">
        <v>8759</v>
      </c>
      <c r="J100" s="115">
        <v>8759</v>
      </c>
      <c r="K100" s="115">
        <v>8759</v>
      </c>
      <c r="L100" s="115">
        <v>8759</v>
      </c>
      <c r="M100" s="115">
        <v>8759</v>
      </c>
      <c r="N100" s="115">
        <v>16023</v>
      </c>
      <c r="O100" s="115">
        <v>8759</v>
      </c>
      <c r="P100" s="115">
        <v>9688</v>
      </c>
      <c r="Q100" s="115">
        <v>9703</v>
      </c>
      <c r="R100" s="115">
        <v>15697</v>
      </c>
      <c r="S100" s="115">
        <v>9378</v>
      </c>
      <c r="T100" s="115">
        <v>8759</v>
      </c>
      <c r="U100" s="115">
        <v>8759</v>
      </c>
      <c r="V100" s="115">
        <v>15697</v>
      </c>
      <c r="W100" s="115">
        <v>9964</v>
      </c>
      <c r="X100" s="115">
        <v>8759</v>
      </c>
      <c r="Y100" s="115">
        <v>12618</v>
      </c>
      <c r="Z100" s="115">
        <v>12534</v>
      </c>
      <c r="AA100" s="115">
        <v>8759</v>
      </c>
      <c r="AB100" s="115">
        <v>8759</v>
      </c>
      <c r="AC100" s="115">
        <v>8759</v>
      </c>
      <c r="AD100" s="115">
        <v>8759</v>
      </c>
      <c r="AE100" s="115">
        <v>22800</v>
      </c>
      <c r="AF100" s="115">
        <v>8759</v>
      </c>
      <c r="AG100" s="116">
        <f t="shared" si="5"/>
        <v>8759</v>
      </c>
      <c r="AH100" s="116">
        <f t="shared" si="6"/>
        <v>22800</v>
      </c>
      <c r="AI100" s="140">
        <f t="shared" si="4"/>
        <v>10281.462729527258</v>
      </c>
    </row>
    <row r="101" spans="1:35">
      <c r="A101" s="114">
        <v>2</v>
      </c>
      <c r="B101" s="122"/>
      <c r="C101" s="326" t="s">
        <v>435</v>
      </c>
      <c r="D101" s="327"/>
      <c r="E101" s="115">
        <v>12263</v>
      </c>
      <c r="F101" s="115">
        <v>12263</v>
      </c>
      <c r="G101" s="115">
        <v>12263</v>
      </c>
      <c r="H101" s="115">
        <v>12263</v>
      </c>
      <c r="I101" s="115">
        <v>12263</v>
      </c>
      <c r="J101" s="115">
        <v>12263</v>
      </c>
      <c r="K101" s="115">
        <v>12263</v>
      </c>
      <c r="L101" s="115">
        <v>12263</v>
      </c>
      <c r="M101" s="115">
        <v>12263</v>
      </c>
      <c r="N101" s="115">
        <v>22432</v>
      </c>
      <c r="O101" s="115">
        <v>12263</v>
      </c>
      <c r="P101" s="115">
        <v>14971</v>
      </c>
      <c r="Q101" s="115">
        <v>13584</v>
      </c>
      <c r="R101" s="115">
        <v>21976</v>
      </c>
      <c r="S101" s="115">
        <v>13129</v>
      </c>
      <c r="T101" s="115">
        <v>12263</v>
      </c>
      <c r="U101" s="115">
        <v>12263</v>
      </c>
      <c r="V101" s="115">
        <v>21976</v>
      </c>
      <c r="W101" s="115">
        <v>13949</v>
      </c>
      <c r="X101" s="115">
        <v>12263</v>
      </c>
      <c r="Y101" s="115">
        <v>17665</v>
      </c>
      <c r="Z101" s="115">
        <v>17547</v>
      </c>
      <c r="AA101" s="115">
        <v>12263</v>
      </c>
      <c r="AB101" s="115">
        <v>12263</v>
      </c>
      <c r="AC101" s="115">
        <v>12263</v>
      </c>
      <c r="AD101" s="115">
        <v>12263</v>
      </c>
      <c r="AE101" s="115">
        <v>31921</v>
      </c>
      <c r="AF101" s="115">
        <v>12263</v>
      </c>
      <c r="AG101" s="116">
        <f t="shared" si="5"/>
        <v>12263</v>
      </c>
      <c r="AH101" s="116">
        <f t="shared" si="6"/>
        <v>31921</v>
      </c>
      <c r="AI101" s="140">
        <f t="shared" si="4"/>
        <v>14441.784523235949</v>
      </c>
    </row>
    <row r="102" spans="1:35">
      <c r="A102" s="114">
        <v>3</v>
      </c>
      <c r="B102" s="122"/>
      <c r="C102" s="326" t="s">
        <v>436</v>
      </c>
      <c r="D102" s="327"/>
      <c r="E102" s="115">
        <v>14015</v>
      </c>
      <c r="F102" s="115">
        <v>14015</v>
      </c>
      <c r="G102" s="115">
        <v>14015</v>
      </c>
      <c r="H102" s="115">
        <v>14015</v>
      </c>
      <c r="I102" s="115">
        <v>14015</v>
      </c>
      <c r="J102" s="115">
        <v>14015</v>
      </c>
      <c r="K102" s="115">
        <v>14015</v>
      </c>
      <c r="L102" s="115">
        <v>14015</v>
      </c>
      <c r="M102" s="115">
        <v>14015</v>
      </c>
      <c r="N102" s="115">
        <v>25637</v>
      </c>
      <c r="O102" s="115">
        <v>14015</v>
      </c>
      <c r="P102" s="115">
        <v>17109</v>
      </c>
      <c r="Q102" s="115">
        <v>15525</v>
      </c>
      <c r="R102" s="115">
        <v>25116</v>
      </c>
      <c r="S102" s="115">
        <v>15005</v>
      </c>
      <c r="T102" s="115">
        <v>14015</v>
      </c>
      <c r="U102" s="115">
        <v>14015</v>
      </c>
      <c r="V102" s="115">
        <v>25116</v>
      </c>
      <c r="W102" s="115">
        <v>15941</v>
      </c>
      <c r="X102" s="115">
        <v>14015</v>
      </c>
      <c r="Y102" s="115">
        <v>20190</v>
      </c>
      <c r="Z102" s="115">
        <v>20053</v>
      </c>
      <c r="AA102" s="115">
        <v>14015</v>
      </c>
      <c r="AB102" s="115">
        <v>14015</v>
      </c>
      <c r="AC102" s="115">
        <v>14015</v>
      </c>
      <c r="AD102" s="115">
        <v>14015</v>
      </c>
      <c r="AE102" s="115">
        <v>36482</v>
      </c>
      <c r="AF102" s="115">
        <v>14015</v>
      </c>
      <c r="AG102" s="116">
        <f t="shared" si="5"/>
        <v>14015</v>
      </c>
      <c r="AH102" s="116">
        <f t="shared" si="6"/>
        <v>36482</v>
      </c>
      <c r="AI102" s="140">
        <f t="shared" si="4"/>
        <v>16505.06584801116</v>
      </c>
    </row>
    <row r="103" spans="1:35">
      <c r="A103" s="114">
        <v>4</v>
      </c>
      <c r="B103" s="122"/>
      <c r="C103" s="326" t="s">
        <v>437</v>
      </c>
      <c r="D103" s="327"/>
      <c r="E103" s="115">
        <v>17518</v>
      </c>
      <c r="F103" s="115">
        <v>17518</v>
      </c>
      <c r="G103" s="115">
        <v>17518</v>
      </c>
      <c r="H103" s="115">
        <v>17518</v>
      </c>
      <c r="I103" s="115">
        <v>17518</v>
      </c>
      <c r="J103" s="115">
        <v>17518</v>
      </c>
      <c r="K103" s="115">
        <v>17518</v>
      </c>
      <c r="L103" s="115">
        <v>17518</v>
      </c>
      <c r="M103" s="115">
        <v>17518</v>
      </c>
      <c r="N103" s="115">
        <v>32047</v>
      </c>
      <c r="O103" s="115">
        <v>17518</v>
      </c>
      <c r="P103" s="115">
        <v>21387</v>
      </c>
      <c r="Q103" s="115">
        <v>19406</v>
      </c>
      <c r="R103" s="115">
        <v>31395</v>
      </c>
      <c r="S103" s="115">
        <v>18756</v>
      </c>
      <c r="T103" s="115">
        <v>17518</v>
      </c>
      <c r="U103" s="115">
        <v>17518</v>
      </c>
      <c r="V103" s="115">
        <v>31395</v>
      </c>
      <c r="W103" s="115">
        <v>19927</v>
      </c>
      <c r="X103" s="115">
        <v>17518</v>
      </c>
      <c r="Y103" s="115">
        <v>25237</v>
      </c>
      <c r="Z103" s="115">
        <v>25067</v>
      </c>
      <c r="AA103" s="115">
        <v>17518</v>
      </c>
      <c r="AB103" s="115">
        <v>17518</v>
      </c>
      <c r="AC103" s="115">
        <v>17518</v>
      </c>
      <c r="AD103" s="115">
        <v>17518</v>
      </c>
      <c r="AE103" s="115">
        <v>45603</v>
      </c>
      <c r="AF103" s="115">
        <v>17518</v>
      </c>
      <c r="AG103" s="116">
        <f t="shared" si="5"/>
        <v>17518</v>
      </c>
      <c r="AH103" s="116">
        <f t="shared" si="6"/>
        <v>45603</v>
      </c>
      <c r="AI103" s="140">
        <f t="shared" si="4"/>
        <v>20630.84301199231</v>
      </c>
    </row>
    <row r="104" spans="1:35">
      <c r="A104" s="114">
        <v>5</v>
      </c>
      <c r="B104" s="122"/>
      <c r="C104" s="326" t="s">
        <v>438</v>
      </c>
      <c r="D104" s="327"/>
      <c r="E104" s="115">
        <v>2453</v>
      </c>
      <c r="F104" s="115">
        <v>8642</v>
      </c>
      <c r="G104" s="115">
        <v>2453</v>
      </c>
      <c r="H104" s="115">
        <v>8642</v>
      </c>
      <c r="I104" s="115">
        <v>2453</v>
      </c>
      <c r="J104" s="115">
        <v>8642</v>
      </c>
      <c r="K104" s="115">
        <v>2453</v>
      </c>
      <c r="L104" s="115">
        <v>8642</v>
      </c>
      <c r="M104" s="115">
        <v>8642</v>
      </c>
      <c r="N104" s="115">
        <v>16488</v>
      </c>
      <c r="O104" s="115">
        <v>8642</v>
      </c>
      <c r="P104" s="115">
        <v>10731</v>
      </c>
      <c r="Q104" s="115">
        <v>9661</v>
      </c>
      <c r="R104" s="115">
        <v>16135</v>
      </c>
      <c r="S104" s="115">
        <v>9310</v>
      </c>
      <c r="T104" s="115">
        <v>2453</v>
      </c>
      <c r="U104" s="115">
        <v>2453</v>
      </c>
      <c r="V104" s="115">
        <v>8664</v>
      </c>
      <c r="W104" s="115">
        <v>9943</v>
      </c>
      <c r="X104" s="115">
        <v>2453</v>
      </c>
      <c r="Y104" s="115">
        <v>3534</v>
      </c>
      <c r="Z104" s="115">
        <v>12719</v>
      </c>
      <c r="AA104" s="115">
        <v>2453</v>
      </c>
      <c r="AB104" s="115">
        <v>2453</v>
      </c>
      <c r="AC104" s="115">
        <v>8642</v>
      </c>
      <c r="AD104" s="115">
        <v>2453</v>
      </c>
      <c r="AE104" s="115">
        <v>6383</v>
      </c>
      <c r="AF104" s="115">
        <v>2453</v>
      </c>
      <c r="AG104" s="116">
        <f t="shared" si="5"/>
        <v>2453</v>
      </c>
      <c r="AH104" s="116">
        <f t="shared" si="6"/>
        <v>16488</v>
      </c>
      <c r="AI104" s="140">
        <f t="shared" si="4"/>
        <v>5517.54119770945</v>
      </c>
    </row>
    <row r="105" spans="1:35">
      <c r="A105" s="114">
        <v>6</v>
      </c>
      <c r="B105" s="122"/>
      <c r="C105" s="326" t="s">
        <v>439</v>
      </c>
      <c r="D105" s="327"/>
      <c r="E105" s="115">
        <v>5579</v>
      </c>
      <c r="F105" s="115">
        <v>11768</v>
      </c>
      <c r="G105" s="115">
        <v>5579</v>
      </c>
      <c r="H105" s="115">
        <v>11768</v>
      </c>
      <c r="I105" s="115">
        <v>5579</v>
      </c>
      <c r="J105" s="115">
        <v>11768</v>
      </c>
      <c r="K105" s="115">
        <v>5579</v>
      </c>
      <c r="L105" s="115">
        <v>11768</v>
      </c>
      <c r="M105" s="115">
        <v>11768</v>
      </c>
      <c r="N105" s="115">
        <v>21937</v>
      </c>
      <c r="O105" s="115">
        <v>11768</v>
      </c>
      <c r="P105" s="115">
        <v>14476</v>
      </c>
      <c r="Q105" s="115">
        <v>13089</v>
      </c>
      <c r="R105" s="115">
        <v>21481</v>
      </c>
      <c r="S105" s="115">
        <v>12634</v>
      </c>
      <c r="T105" s="115">
        <v>5579</v>
      </c>
      <c r="U105" s="115">
        <v>5579</v>
      </c>
      <c r="V105" s="115">
        <v>21481</v>
      </c>
      <c r="W105" s="115">
        <v>13454</v>
      </c>
      <c r="X105" s="115">
        <v>5579</v>
      </c>
      <c r="Y105" s="115">
        <v>7895</v>
      </c>
      <c r="Z105" s="115">
        <v>17052</v>
      </c>
      <c r="AA105" s="115">
        <v>5579</v>
      </c>
      <c r="AB105" s="115">
        <v>5579</v>
      </c>
      <c r="AC105" s="115">
        <v>11768</v>
      </c>
      <c r="AD105" s="115">
        <v>5579</v>
      </c>
      <c r="AE105" s="115">
        <v>14003</v>
      </c>
      <c r="AF105" s="115">
        <v>5579</v>
      </c>
      <c r="AG105" s="116">
        <f t="shared" si="5"/>
        <v>5579</v>
      </c>
      <c r="AH105" s="116">
        <f t="shared" si="6"/>
        <v>21937</v>
      </c>
      <c r="AI105" s="140">
        <f t="shared" si="4"/>
        <v>9685.2717352539148</v>
      </c>
    </row>
    <row r="106" spans="1:35">
      <c r="A106" s="114">
        <v>7</v>
      </c>
      <c r="B106" s="122"/>
      <c r="C106" s="326" t="s">
        <v>440</v>
      </c>
      <c r="D106" s="327"/>
      <c r="E106" s="115">
        <v>7709</v>
      </c>
      <c r="F106" s="115">
        <v>13899</v>
      </c>
      <c r="G106" s="115">
        <v>7709</v>
      </c>
      <c r="H106" s="115">
        <v>13899</v>
      </c>
      <c r="I106" s="115">
        <v>7709</v>
      </c>
      <c r="J106" s="115">
        <v>13899</v>
      </c>
      <c r="K106" s="115">
        <v>7709</v>
      </c>
      <c r="L106" s="115">
        <v>13899</v>
      </c>
      <c r="M106" s="115">
        <v>13899</v>
      </c>
      <c r="N106" s="115">
        <v>26101</v>
      </c>
      <c r="O106" s="115">
        <v>13899</v>
      </c>
      <c r="P106" s="115">
        <v>17149</v>
      </c>
      <c r="Q106" s="115">
        <v>15484</v>
      </c>
      <c r="R106" s="115">
        <v>25554</v>
      </c>
      <c r="S106" s="115">
        <v>14939</v>
      </c>
      <c r="T106" s="115">
        <v>7709</v>
      </c>
      <c r="U106" s="115">
        <v>7709</v>
      </c>
      <c r="V106" s="115">
        <v>25554</v>
      </c>
      <c r="W106" s="115">
        <v>15922</v>
      </c>
      <c r="X106" s="115">
        <v>7709</v>
      </c>
      <c r="Y106" s="115">
        <v>11105</v>
      </c>
      <c r="Z106" s="115">
        <v>20239</v>
      </c>
      <c r="AA106" s="115">
        <v>7709</v>
      </c>
      <c r="AB106" s="115">
        <v>7709</v>
      </c>
      <c r="AC106" s="115">
        <v>13899</v>
      </c>
      <c r="AD106" s="115">
        <v>7709</v>
      </c>
      <c r="AE106" s="115">
        <v>20065</v>
      </c>
      <c r="AF106" s="115">
        <v>7709</v>
      </c>
      <c r="AG106" s="116">
        <f t="shared" si="5"/>
        <v>7709</v>
      </c>
      <c r="AH106" s="116">
        <f t="shared" si="6"/>
        <v>26101</v>
      </c>
      <c r="AI106" s="140">
        <f t="shared" si="4"/>
        <v>12347.794122932726</v>
      </c>
    </row>
    <row r="107" spans="1:35">
      <c r="A107" s="127"/>
      <c r="B107" s="127"/>
      <c r="C107" s="128"/>
      <c r="E107" s="115">
        <v>0</v>
      </c>
      <c r="F107" s="115">
        <v>0</v>
      </c>
      <c r="G107" s="115">
        <v>0</v>
      </c>
      <c r="H107" s="115">
        <v>0</v>
      </c>
      <c r="I107" s="115">
        <v>0</v>
      </c>
      <c r="J107" s="115">
        <v>0</v>
      </c>
      <c r="K107" s="115">
        <v>0</v>
      </c>
      <c r="L107" s="115">
        <v>0</v>
      </c>
      <c r="M107" s="115">
        <v>0</v>
      </c>
      <c r="N107" s="115">
        <v>0</v>
      </c>
      <c r="O107" s="115">
        <v>0</v>
      </c>
      <c r="P107" s="115">
        <v>0</v>
      </c>
      <c r="Q107" s="115">
        <v>0</v>
      </c>
      <c r="R107" s="115">
        <v>0</v>
      </c>
      <c r="S107" s="115">
        <v>0</v>
      </c>
      <c r="T107" s="115">
        <v>0</v>
      </c>
      <c r="U107" s="115">
        <v>0</v>
      </c>
      <c r="V107" s="115">
        <v>0</v>
      </c>
      <c r="W107" s="115">
        <v>0</v>
      </c>
      <c r="X107" s="115">
        <v>0</v>
      </c>
      <c r="Y107" s="115">
        <v>0</v>
      </c>
      <c r="Z107" s="115">
        <v>0</v>
      </c>
      <c r="AA107" s="115">
        <v>0</v>
      </c>
      <c r="AB107" s="115">
        <v>0</v>
      </c>
      <c r="AC107" s="115">
        <v>0</v>
      </c>
      <c r="AD107" s="115">
        <v>0</v>
      </c>
      <c r="AE107" s="115">
        <v>0</v>
      </c>
      <c r="AF107" s="115">
        <v>0</v>
      </c>
      <c r="AG107" s="116">
        <f t="shared" si="5"/>
        <v>0</v>
      </c>
      <c r="AH107" s="116">
        <f t="shared" si="6"/>
        <v>0</v>
      </c>
      <c r="AI107" s="140" t="e">
        <f t="shared" si="4"/>
        <v>#NUM!</v>
      </c>
    </row>
    <row r="108" spans="1:35" ht="16.2">
      <c r="A108" s="334" t="s">
        <v>449</v>
      </c>
      <c r="B108" s="335"/>
      <c r="C108" s="335"/>
      <c r="D108" s="335"/>
      <c r="E108" s="115">
        <v>0</v>
      </c>
      <c r="F108" s="115">
        <v>0</v>
      </c>
      <c r="G108" s="115">
        <v>0</v>
      </c>
      <c r="H108" s="115">
        <v>0</v>
      </c>
      <c r="I108" s="115">
        <v>0</v>
      </c>
      <c r="J108" s="115">
        <v>0</v>
      </c>
      <c r="K108" s="115">
        <v>0</v>
      </c>
      <c r="L108" s="115">
        <v>0</v>
      </c>
      <c r="M108" s="115">
        <v>0</v>
      </c>
      <c r="N108" s="115">
        <v>0</v>
      </c>
      <c r="O108" s="115">
        <v>0</v>
      </c>
      <c r="P108" s="115">
        <v>0</v>
      </c>
      <c r="Q108" s="115">
        <v>0</v>
      </c>
      <c r="R108" s="115">
        <v>0</v>
      </c>
      <c r="S108" s="115">
        <v>0</v>
      </c>
      <c r="T108" s="115">
        <v>0</v>
      </c>
      <c r="U108" s="115">
        <v>0</v>
      </c>
      <c r="V108" s="115">
        <v>0</v>
      </c>
      <c r="W108" s="115">
        <v>0</v>
      </c>
      <c r="X108" s="115">
        <v>0</v>
      </c>
      <c r="Y108" s="115">
        <v>0</v>
      </c>
      <c r="Z108" s="115">
        <v>0</v>
      </c>
      <c r="AA108" s="115">
        <v>0</v>
      </c>
      <c r="AB108" s="115">
        <v>0</v>
      </c>
      <c r="AC108" s="115">
        <v>0</v>
      </c>
      <c r="AD108" s="115">
        <v>0</v>
      </c>
      <c r="AE108" s="115">
        <v>0</v>
      </c>
      <c r="AF108" s="115">
        <v>0</v>
      </c>
      <c r="AG108" s="116">
        <f t="shared" si="5"/>
        <v>0</v>
      </c>
      <c r="AH108" s="116">
        <f t="shared" si="6"/>
        <v>0</v>
      </c>
      <c r="AI108" s="140" t="e">
        <f t="shared" si="4"/>
        <v>#NUM!</v>
      </c>
    </row>
    <row r="109" spans="1:35">
      <c r="A109" s="121" t="s">
        <v>419</v>
      </c>
      <c r="B109" s="131"/>
      <c r="C109" s="132" t="s">
        <v>98</v>
      </c>
      <c r="D109" s="132" t="s">
        <v>222</v>
      </c>
      <c r="E109" s="115">
        <v>0</v>
      </c>
      <c r="F109" s="115">
        <v>0</v>
      </c>
      <c r="G109" s="115">
        <v>0</v>
      </c>
      <c r="H109" s="115">
        <v>0</v>
      </c>
      <c r="I109" s="115">
        <v>0</v>
      </c>
      <c r="J109" s="115">
        <v>0</v>
      </c>
      <c r="K109" s="115">
        <v>0</v>
      </c>
      <c r="L109" s="115">
        <v>0</v>
      </c>
      <c r="M109" s="115">
        <v>0</v>
      </c>
      <c r="N109" s="115">
        <v>0</v>
      </c>
      <c r="O109" s="115">
        <v>0</v>
      </c>
      <c r="P109" s="115">
        <v>0</v>
      </c>
      <c r="Q109" s="115">
        <v>0</v>
      </c>
      <c r="R109" s="115">
        <v>0</v>
      </c>
      <c r="S109" s="115">
        <v>0</v>
      </c>
      <c r="T109" s="115">
        <v>0</v>
      </c>
      <c r="U109" s="115">
        <v>0</v>
      </c>
      <c r="V109" s="115">
        <v>0</v>
      </c>
      <c r="W109" s="115">
        <v>0</v>
      </c>
      <c r="X109" s="115">
        <v>0</v>
      </c>
      <c r="Y109" s="115">
        <v>0</v>
      </c>
      <c r="Z109" s="115">
        <v>0</v>
      </c>
      <c r="AA109" s="115">
        <v>0</v>
      </c>
      <c r="AB109" s="115">
        <v>0</v>
      </c>
      <c r="AC109" s="115">
        <v>0</v>
      </c>
      <c r="AD109" s="115">
        <v>0</v>
      </c>
      <c r="AE109" s="115">
        <v>0</v>
      </c>
      <c r="AF109" s="115">
        <v>0</v>
      </c>
      <c r="AG109" s="116">
        <f t="shared" si="5"/>
        <v>0</v>
      </c>
      <c r="AH109" s="116">
        <f t="shared" si="6"/>
        <v>0</v>
      </c>
      <c r="AI109" s="140" t="e">
        <f t="shared" si="4"/>
        <v>#NUM!</v>
      </c>
    </row>
    <row r="110" spans="1:35">
      <c r="A110" s="133">
        <v>1</v>
      </c>
      <c r="B110" s="133" t="str">
        <f>_xlfn.CONCAT(C110," (",D110,")")</f>
        <v>Café Social 1 (Compra)</v>
      </c>
      <c r="C110" s="134" t="s">
        <v>450</v>
      </c>
      <c r="D110" s="134" t="s">
        <v>451</v>
      </c>
      <c r="E110" s="115">
        <v>38423</v>
      </c>
      <c r="F110" s="115">
        <v>35190</v>
      </c>
      <c r="G110" s="115">
        <v>36481</v>
      </c>
      <c r="H110" s="115">
        <v>36401</v>
      </c>
      <c r="I110" s="115">
        <v>34288</v>
      </c>
      <c r="J110" s="115">
        <v>33171</v>
      </c>
      <c r="K110" s="115">
        <v>52600</v>
      </c>
      <c r="L110" s="115">
        <v>31048</v>
      </c>
      <c r="M110" s="115">
        <v>33769</v>
      </c>
      <c r="N110" s="115">
        <v>49234</v>
      </c>
      <c r="O110" s="115">
        <v>29526</v>
      </c>
      <c r="P110" s="115">
        <v>30051</v>
      </c>
      <c r="Q110" s="115">
        <v>30644</v>
      </c>
      <c r="R110" s="115">
        <v>52357</v>
      </c>
      <c r="S110" s="115">
        <v>31291</v>
      </c>
      <c r="T110" s="115">
        <v>38608</v>
      </c>
      <c r="U110" s="115">
        <v>47340</v>
      </c>
      <c r="V110" s="115">
        <v>31182</v>
      </c>
      <c r="W110" s="115">
        <v>33632</v>
      </c>
      <c r="X110" s="115">
        <v>26051</v>
      </c>
      <c r="Y110" s="115">
        <v>46946</v>
      </c>
      <c r="Z110" s="115">
        <v>29016</v>
      </c>
      <c r="AA110" s="115">
        <v>33664</v>
      </c>
      <c r="AB110" s="115">
        <v>26300</v>
      </c>
      <c r="AC110" s="115">
        <v>41078</v>
      </c>
      <c r="AD110" s="115">
        <v>23115</v>
      </c>
      <c r="AE110" s="115">
        <v>49486</v>
      </c>
      <c r="AF110" s="115">
        <v>29106</v>
      </c>
      <c r="AG110" s="116">
        <f t="shared" si="5"/>
        <v>23115</v>
      </c>
      <c r="AH110" s="116">
        <f t="shared" si="6"/>
        <v>52600</v>
      </c>
      <c r="AI110" s="140">
        <f t="shared" si="4"/>
        <v>35191.920732578124</v>
      </c>
    </row>
    <row r="111" spans="1:35">
      <c r="A111" s="133">
        <v>2</v>
      </c>
      <c r="B111" s="133" t="str">
        <f t="shared" ref="B111:B174" si="7">_xlfn.CONCAT(C111," (",D111,")")</f>
        <v>Café Social 2 (Compra)</v>
      </c>
      <c r="C111" s="134" t="s">
        <v>452</v>
      </c>
      <c r="D111" s="134" t="s">
        <v>451</v>
      </c>
      <c r="E111" s="115">
        <v>47891</v>
      </c>
      <c r="F111" s="115">
        <v>38411</v>
      </c>
      <c r="G111" s="115">
        <v>49615</v>
      </c>
      <c r="H111" s="115">
        <v>43427</v>
      </c>
      <c r="I111" s="115">
        <v>46627</v>
      </c>
      <c r="J111" s="115">
        <v>44227</v>
      </c>
      <c r="K111" s="115">
        <v>65224</v>
      </c>
      <c r="L111" s="115">
        <v>36834</v>
      </c>
      <c r="M111" s="115">
        <v>37241</v>
      </c>
      <c r="N111" s="115">
        <v>79531</v>
      </c>
      <c r="O111" s="115">
        <v>42489</v>
      </c>
      <c r="P111" s="115">
        <v>43245</v>
      </c>
      <c r="Q111" s="115">
        <v>44096</v>
      </c>
      <c r="R111" s="115">
        <v>79398</v>
      </c>
      <c r="S111" s="115">
        <v>45028</v>
      </c>
      <c r="T111" s="115">
        <v>48076</v>
      </c>
      <c r="U111" s="115">
        <v>60806</v>
      </c>
      <c r="V111" s="115">
        <v>52512</v>
      </c>
      <c r="W111" s="115">
        <v>48397</v>
      </c>
      <c r="X111" s="115">
        <v>31559</v>
      </c>
      <c r="Y111" s="115">
        <v>54270</v>
      </c>
      <c r="Z111" s="115">
        <v>41755</v>
      </c>
      <c r="AA111" s="115">
        <v>36820</v>
      </c>
      <c r="AB111" s="115">
        <v>36820</v>
      </c>
      <c r="AC111" s="115">
        <v>42080</v>
      </c>
      <c r="AD111" s="115">
        <v>47321</v>
      </c>
      <c r="AE111" s="115">
        <v>56556</v>
      </c>
      <c r="AF111" s="115">
        <v>40577</v>
      </c>
      <c r="AG111" s="116">
        <f t="shared" si="5"/>
        <v>31559</v>
      </c>
      <c r="AH111" s="116">
        <f t="shared" si="6"/>
        <v>79531</v>
      </c>
      <c r="AI111" s="140">
        <f t="shared" si="4"/>
        <v>46930.24280019795</v>
      </c>
    </row>
    <row r="112" spans="1:35">
      <c r="A112" s="133">
        <v>3</v>
      </c>
      <c r="B112" s="133" t="str">
        <f t="shared" si="7"/>
        <v>Jabón para loza 1 (Compra)</v>
      </c>
      <c r="C112" s="134" t="s">
        <v>453</v>
      </c>
      <c r="D112" s="134" t="s">
        <v>451</v>
      </c>
      <c r="E112" s="115">
        <v>18341</v>
      </c>
      <c r="F112" s="115">
        <v>17126</v>
      </c>
      <c r="G112" s="115">
        <v>16450</v>
      </c>
      <c r="H112" s="115">
        <v>19976</v>
      </c>
      <c r="I112" s="115">
        <v>15888</v>
      </c>
      <c r="J112" s="115">
        <v>20311</v>
      </c>
      <c r="K112" s="115">
        <v>24932</v>
      </c>
      <c r="L112" s="115">
        <v>17027</v>
      </c>
      <c r="M112" s="115">
        <v>15254</v>
      </c>
      <c r="N112" s="115">
        <v>31560</v>
      </c>
      <c r="O112" s="115">
        <v>20832</v>
      </c>
      <c r="P112" s="115">
        <v>21202</v>
      </c>
      <c r="Q112" s="115">
        <v>21620</v>
      </c>
      <c r="R112" s="115">
        <v>28894</v>
      </c>
      <c r="S112" s="115">
        <v>22076</v>
      </c>
      <c r="T112" s="115">
        <v>18515</v>
      </c>
      <c r="U112" s="115">
        <v>15570</v>
      </c>
      <c r="V112" s="115">
        <v>12150</v>
      </c>
      <c r="W112" s="115">
        <v>23728</v>
      </c>
      <c r="X112" s="115">
        <v>13977</v>
      </c>
      <c r="Y112" s="115">
        <v>13333</v>
      </c>
      <c r="Z112" s="115">
        <v>20472</v>
      </c>
      <c r="AA112" s="115">
        <v>11467</v>
      </c>
      <c r="AB112" s="115">
        <v>16192</v>
      </c>
      <c r="AC112" s="115">
        <v>6916</v>
      </c>
      <c r="AD112" s="115">
        <v>12243</v>
      </c>
      <c r="AE112" s="115">
        <v>18381</v>
      </c>
      <c r="AF112" s="115">
        <v>31030</v>
      </c>
      <c r="AG112" s="116">
        <f t="shared" si="5"/>
        <v>6916</v>
      </c>
      <c r="AH112" s="116">
        <f t="shared" si="6"/>
        <v>31560</v>
      </c>
      <c r="AI112" s="140">
        <f t="shared" si="4"/>
        <v>17660.98729076995</v>
      </c>
    </row>
    <row r="113" spans="1:35">
      <c r="A113" s="133">
        <v>4</v>
      </c>
      <c r="B113" s="133" t="str">
        <f t="shared" si="7"/>
        <v>Jabón para loza 2 (Compra)</v>
      </c>
      <c r="C113" s="134" t="s">
        <v>454</v>
      </c>
      <c r="D113" s="134" t="s">
        <v>451</v>
      </c>
      <c r="E113" s="115">
        <v>4633</v>
      </c>
      <c r="F113" s="115">
        <v>6001</v>
      </c>
      <c r="G113" s="115">
        <v>4603</v>
      </c>
      <c r="H113" s="115">
        <v>6105</v>
      </c>
      <c r="I113" s="115">
        <v>4337</v>
      </c>
      <c r="J113" s="115">
        <v>4411</v>
      </c>
      <c r="K113" s="115">
        <v>6522</v>
      </c>
      <c r="L113" s="115">
        <v>4652</v>
      </c>
      <c r="M113" s="115">
        <v>6069</v>
      </c>
      <c r="N113" s="115">
        <v>7890</v>
      </c>
      <c r="O113" s="115">
        <v>4671</v>
      </c>
      <c r="P113" s="115">
        <v>4753</v>
      </c>
      <c r="Q113" s="115">
        <v>4847</v>
      </c>
      <c r="R113" s="115">
        <v>7761</v>
      </c>
      <c r="S113" s="115">
        <v>4950</v>
      </c>
      <c r="T113" s="115">
        <v>4839</v>
      </c>
      <c r="U113" s="115">
        <v>4155</v>
      </c>
      <c r="V113" s="115">
        <v>3929</v>
      </c>
      <c r="W113" s="115">
        <v>5320</v>
      </c>
      <c r="X113" s="115">
        <v>3674</v>
      </c>
      <c r="Y113" s="115">
        <v>3756</v>
      </c>
      <c r="Z113" s="115">
        <v>4590</v>
      </c>
      <c r="AA113" s="115">
        <v>3682</v>
      </c>
      <c r="AB113" s="115">
        <v>3293</v>
      </c>
      <c r="AC113" s="115">
        <v>2413</v>
      </c>
      <c r="AD113" s="115">
        <v>4002</v>
      </c>
      <c r="AE113" s="115">
        <v>4647</v>
      </c>
      <c r="AF113" s="115">
        <v>10873</v>
      </c>
      <c r="AG113" s="116">
        <f t="shared" si="5"/>
        <v>2413</v>
      </c>
      <c r="AH113" s="116">
        <f t="shared" si="6"/>
        <v>10873</v>
      </c>
      <c r="AI113" s="140">
        <f t="shared" si="4"/>
        <v>4848.8876699115553</v>
      </c>
    </row>
    <row r="114" spans="1:35">
      <c r="A114" s="133">
        <v>5</v>
      </c>
      <c r="B114" s="133" t="str">
        <f t="shared" si="7"/>
        <v>Jabón para loza 3 (Compra)</v>
      </c>
      <c r="C114" s="134" t="s">
        <v>455</v>
      </c>
      <c r="D114" s="134" t="s">
        <v>451</v>
      </c>
      <c r="E114" s="115">
        <v>11412</v>
      </c>
      <c r="F114" s="115">
        <v>10167</v>
      </c>
      <c r="G114" s="115">
        <v>10584</v>
      </c>
      <c r="H114" s="115">
        <v>11073</v>
      </c>
      <c r="I114" s="115">
        <v>11027</v>
      </c>
      <c r="J114" s="115">
        <v>11362</v>
      </c>
      <c r="K114" s="115">
        <v>14097</v>
      </c>
      <c r="L114" s="115">
        <v>10281</v>
      </c>
      <c r="M114" s="115">
        <v>9889</v>
      </c>
      <c r="N114" s="115">
        <v>17884</v>
      </c>
      <c r="O114" s="115">
        <v>13190</v>
      </c>
      <c r="P114" s="115">
        <v>13425</v>
      </c>
      <c r="Q114" s="115">
        <v>13690</v>
      </c>
      <c r="R114" s="115">
        <v>17391</v>
      </c>
      <c r="S114" s="115">
        <v>13978</v>
      </c>
      <c r="T114" s="115">
        <v>11572</v>
      </c>
      <c r="U114" s="115">
        <v>10573</v>
      </c>
      <c r="V114" s="115">
        <v>8696</v>
      </c>
      <c r="W114" s="115">
        <v>15025</v>
      </c>
      <c r="X114" s="115">
        <v>7890</v>
      </c>
      <c r="Y114" s="115">
        <v>9389</v>
      </c>
      <c r="Z114" s="115">
        <v>12963</v>
      </c>
      <c r="AA114" s="115">
        <v>6733</v>
      </c>
      <c r="AB114" s="115">
        <v>6179</v>
      </c>
      <c r="AC114" s="115">
        <v>10642</v>
      </c>
      <c r="AD114" s="115">
        <v>8575</v>
      </c>
      <c r="AE114" s="115">
        <v>8463</v>
      </c>
      <c r="AF114" s="115">
        <v>9504</v>
      </c>
      <c r="AG114" s="116">
        <f t="shared" si="5"/>
        <v>6179</v>
      </c>
      <c r="AH114" s="116">
        <f t="shared" si="6"/>
        <v>17884</v>
      </c>
      <c r="AI114" s="140">
        <f t="shared" si="4"/>
        <v>10901.705567418534</v>
      </c>
    </row>
    <row r="115" spans="1:35">
      <c r="A115" s="133">
        <v>6</v>
      </c>
      <c r="B115" s="133" t="str">
        <f t="shared" si="7"/>
        <v>Jabón para loza 4 (Compra)</v>
      </c>
      <c r="C115" s="134" t="s">
        <v>456</v>
      </c>
      <c r="D115" s="134" t="s">
        <v>451</v>
      </c>
      <c r="E115" s="115">
        <v>12148</v>
      </c>
      <c r="F115" s="115">
        <v>9518</v>
      </c>
      <c r="G115" s="115">
        <v>11233</v>
      </c>
      <c r="H115" s="115">
        <v>14506</v>
      </c>
      <c r="I115" s="115">
        <v>11491</v>
      </c>
      <c r="J115" s="115">
        <v>11362</v>
      </c>
      <c r="K115" s="115">
        <v>14728</v>
      </c>
      <c r="L115" s="115">
        <v>10359</v>
      </c>
      <c r="M115" s="115">
        <v>10730</v>
      </c>
      <c r="N115" s="115">
        <v>19462</v>
      </c>
      <c r="O115" s="115">
        <v>12066</v>
      </c>
      <c r="P115" s="115">
        <v>12282</v>
      </c>
      <c r="Q115" s="115">
        <v>12523</v>
      </c>
      <c r="R115" s="115">
        <v>18153</v>
      </c>
      <c r="S115" s="115">
        <v>12788</v>
      </c>
      <c r="T115" s="115">
        <v>12308</v>
      </c>
      <c r="U115" s="115">
        <v>10573</v>
      </c>
      <c r="V115" s="115">
        <v>10003</v>
      </c>
      <c r="W115" s="115">
        <v>13744</v>
      </c>
      <c r="X115" s="115">
        <v>8100</v>
      </c>
      <c r="Y115" s="115">
        <v>9389</v>
      </c>
      <c r="Z115" s="115">
        <v>11858</v>
      </c>
      <c r="AA115" s="115">
        <v>6733</v>
      </c>
      <c r="AB115" s="115">
        <v>5786</v>
      </c>
      <c r="AC115" s="115">
        <v>8798</v>
      </c>
      <c r="AD115" s="115">
        <v>8575</v>
      </c>
      <c r="AE115" s="115">
        <v>8463</v>
      </c>
      <c r="AF115" s="115">
        <v>11404</v>
      </c>
      <c r="AG115" s="116">
        <f t="shared" si="5"/>
        <v>5786</v>
      </c>
      <c r="AH115" s="116">
        <f t="shared" si="6"/>
        <v>19462</v>
      </c>
      <c r="AI115" s="140">
        <f t="shared" si="4"/>
        <v>10998.956615332876</v>
      </c>
    </row>
    <row r="116" spans="1:35">
      <c r="A116" s="133">
        <v>7</v>
      </c>
      <c r="B116" s="133" t="str">
        <f t="shared" si="7"/>
        <v>Jabón en barra (Compra)</v>
      </c>
      <c r="C116" s="134" t="s">
        <v>457</v>
      </c>
      <c r="D116" s="134" t="s">
        <v>451</v>
      </c>
      <c r="E116" s="115">
        <v>3720</v>
      </c>
      <c r="F116" s="115">
        <v>3476</v>
      </c>
      <c r="G116" s="115">
        <v>3603</v>
      </c>
      <c r="H116" s="115">
        <v>4164</v>
      </c>
      <c r="I116" s="115">
        <v>3023</v>
      </c>
      <c r="J116" s="115">
        <v>3255</v>
      </c>
      <c r="K116" s="115">
        <v>4839</v>
      </c>
      <c r="L116" s="115">
        <v>3893</v>
      </c>
      <c r="M116" s="115">
        <v>3366</v>
      </c>
      <c r="N116" s="115">
        <v>5435</v>
      </c>
      <c r="O116" s="115">
        <v>3553</v>
      </c>
      <c r="P116" s="115">
        <v>3615</v>
      </c>
      <c r="Q116" s="115">
        <v>3686</v>
      </c>
      <c r="R116" s="115">
        <v>6022</v>
      </c>
      <c r="S116" s="115">
        <v>3764</v>
      </c>
      <c r="T116" s="115">
        <v>3892</v>
      </c>
      <c r="U116" s="115">
        <v>2893</v>
      </c>
      <c r="V116" s="115">
        <v>3620</v>
      </c>
      <c r="W116" s="115">
        <v>4046</v>
      </c>
      <c r="X116" s="115">
        <v>2554</v>
      </c>
      <c r="Y116" s="115">
        <v>3380</v>
      </c>
      <c r="Z116" s="115">
        <v>3491</v>
      </c>
      <c r="AA116" s="115">
        <v>3261</v>
      </c>
      <c r="AB116" s="115">
        <v>1647</v>
      </c>
      <c r="AC116" s="115">
        <v>2829</v>
      </c>
      <c r="AD116" s="115">
        <v>2974</v>
      </c>
      <c r="AE116" s="115">
        <v>3364</v>
      </c>
      <c r="AF116" s="115">
        <v>5393</v>
      </c>
      <c r="AG116" s="116">
        <f t="shared" si="5"/>
        <v>1647</v>
      </c>
      <c r="AH116" s="116">
        <f t="shared" si="6"/>
        <v>6022</v>
      </c>
      <c r="AI116" s="140">
        <f t="shared" si="4"/>
        <v>3535.9740153367452</v>
      </c>
    </row>
    <row r="117" spans="1:35">
      <c r="A117" s="133">
        <v>8</v>
      </c>
      <c r="B117" s="133" t="str">
        <f t="shared" si="7"/>
        <v>Jabón en barra azul (Compra)</v>
      </c>
      <c r="C117" s="134" t="s">
        <v>458</v>
      </c>
      <c r="D117" s="134" t="s">
        <v>451</v>
      </c>
      <c r="E117" s="115">
        <v>3928</v>
      </c>
      <c r="F117" s="115">
        <v>4029</v>
      </c>
      <c r="G117" s="115">
        <v>3951</v>
      </c>
      <c r="H117" s="115">
        <v>3425</v>
      </c>
      <c r="I117" s="115">
        <v>3590</v>
      </c>
      <c r="J117" s="115">
        <v>3255</v>
      </c>
      <c r="K117" s="115">
        <v>4944</v>
      </c>
      <c r="L117" s="115">
        <v>3345</v>
      </c>
      <c r="M117" s="115">
        <v>3366</v>
      </c>
      <c r="N117" s="115">
        <v>5629</v>
      </c>
      <c r="O117" s="115">
        <v>3407</v>
      </c>
      <c r="P117" s="115">
        <v>3468</v>
      </c>
      <c r="Q117" s="115">
        <v>3536</v>
      </c>
      <c r="R117" s="115">
        <v>5798</v>
      </c>
      <c r="S117" s="115">
        <v>3610</v>
      </c>
      <c r="T117" s="115">
        <v>4103</v>
      </c>
      <c r="U117" s="115">
        <v>3629</v>
      </c>
      <c r="V117" s="115">
        <v>3415</v>
      </c>
      <c r="W117" s="115">
        <v>3882</v>
      </c>
      <c r="X117" s="115">
        <v>2781</v>
      </c>
      <c r="Y117" s="115">
        <v>3380</v>
      </c>
      <c r="Z117" s="115">
        <v>3349</v>
      </c>
      <c r="AA117" s="115">
        <v>2630</v>
      </c>
      <c r="AB117" s="115">
        <v>2104</v>
      </c>
      <c r="AC117" s="115">
        <v>2800</v>
      </c>
      <c r="AD117" s="115">
        <v>2974</v>
      </c>
      <c r="AE117" s="115">
        <v>3279</v>
      </c>
      <c r="AF117" s="115">
        <v>5393</v>
      </c>
      <c r="AG117" s="116">
        <f t="shared" si="5"/>
        <v>2104</v>
      </c>
      <c r="AH117" s="116">
        <f t="shared" si="6"/>
        <v>5798</v>
      </c>
      <c r="AI117" s="140">
        <f t="shared" si="4"/>
        <v>3582.8653072212369</v>
      </c>
    </row>
    <row r="118" spans="1:35">
      <c r="A118" s="133">
        <v>9</v>
      </c>
      <c r="B118" s="133" t="str">
        <f t="shared" si="7"/>
        <v>Jabón abrasivo (Compra)</v>
      </c>
      <c r="C118" s="134" t="s">
        <v>459</v>
      </c>
      <c r="D118" s="134" t="s">
        <v>451</v>
      </c>
      <c r="E118" s="115">
        <v>4759</v>
      </c>
      <c r="F118" s="115">
        <v>5264</v>
      </c>
      <c r="G118" s="115">
        <v>4875</v>
      </c>
      <c r="H118" s="115">
        <v>5376</v>
      </c>
      <c r="I118" s="115">
        <v>4919</v>
      </c>
      <c r="J118" s="115">
        <v>4143</v>
      </c>
      <c r="K118" s="115">
        <v>6102</v>
      </c>
      <c r="L118" s="115">
        <v>4250</v>
      </c>
      <c r="M118" s="115">
        <v>4566</v>
      </c>
      <c r="N118" s="115">
        <v>7364</v>
      </c>
      <c r="O118" s="115">
        <v>4446</v>
      </c>
      <c r="P118" s="115">
        <v>4524</v>
      </c>
      <c r="Q118" s="115">
        <v>4613</v>
      </c>
      <c r="R118" s="115">
        <v>6734</v>
      </c>
      <c r="S118" s="115">
        <v>4710</v>
      </c>
      <c r="T118" s="115">
        <v>4944</v>
      </c>
      <c r="U118" s="115">
        <v>4282</v>
      </c>
      <c r="V118" s="115">
        <v>4811</v>
      </c>
      <c r="W118" s="115">
        <v>5063</v>
      </c>
      <c r="X118" s="115">
        <v>4167</v>
      </c>
      <c r="Y118" s="115">
        <v>4695</v>
      </c>
      <c r="Z118" s="115">
        <v>4368</v>
      </c>
      <c r="AA118" s="115">
        <v>4524</v>
      </c>
      <c r="AB118" s="115">
        <v>3156</v>
      </c>
      <c r="AC118" s="115">
        <v>3138</v>
      </c>
      <c r="AD118" s="115">
        <v>4206</v>
      </c>
      <c r="AE118" s="115">
        <v>5688</v>
      </c>
      <c r="AF118" s="115">
        <v>6365</v>
      </c>
      <c r="AG118" s="116">
        <f t="shared" si="5"/>
        <v>3138</v>
      </c>
      <c r="AH118" s="116">
        <f t="shared" si="6"/>
        <v>7364</v>
      </c>
      <c r="AI118" s="140">
        <f t="shared" si="4"/>
        <v>4778.0622912035979</v>
      </c>
    </row>
    <row r="119" spans="1:35">
      <c r="A119" s="133">
        <v>10</v>
      </c>
      <c r="B119" s="133" t="str">
        <f t="shared" si="7"/>
        <v>Jabón de tocador 1 (Compra)</v>
      </c>
      <c r="C119" s="134" t="s">
        <v>460</v>
      </c>
      <c r="D119" s="134" t="s">
        <v>451</v>
      </c>
      <c r="E119" s="115">
        <v>3745</v>
      </c>
      <c r="F119" s="115">
        <v>4173</v>
      </c>
      <c r="G119" s="115">
        <v>3944</v>
      </c>
      <c r="H119" s="115">
        <v>4702</v>
      </c>
      <c r="I119" s="115">
        <v>3928</v>
      </c>
      <c r="J119" s="115">
        <v>3459</v>
      </c>
      <c r="K119" s="115">
        <v>4208</v>
      </c>
      <c r="L119" s="115">
        <v>4329</v>
      </c>
      <c r="M119" s="115">
        <v>5123</v>
      </c>
      <c r="N119" s="115">
        <v>6007</v>
      </c>
      <c r="O119" s="115">
        <v>3641</v>
      </c>
      <c r="P119" s="115">
        <v>3705</v>
      </c>
      <c r="Q119" s="115">
        <v>3780</v>
      </c>
      <c r="R119" s="115">
        <v>6729</v>
      </c>
      <c r="S119" s="115">
        <v>3859</v>
      </c>
      <c r="T119" s="115">
        <v>3998</v>
      </c>
      <c r="U119" s="115">
        <v>4208</v>
      </c>
      <c r="V119" s="115">
        <v>2331</v>
      </c>
      <c r="W119" s="115">
        <v>4148</v>
      </c>
      <c r="X119" s="115">
        <v>4254</v>
      </c>
      <c r="Y119" s="115">
        <v>3230</v>
      </c>
      <c r="Z119" s="115">
        <v>3579</v>
      </c>
      <c r="AA119" s="115">
        <v>2314</v>
      </c>
      <c r="AB119" s="115">
        <v>3156</v>
      </c>
      <c r="AC119" s="115">
        <v>2922</v>
      </c>
      <c r="AD119" s="115">
        <v>2994</v>
      </c>
      <c r="AE119" s="115">
        <v>2403</v>
      </c>
      <c r="AF119" s="115">
        <v>5304</v>
      </c>
      <c r="AG119" s="116">
        <f t="shared" si="5"/>
        <v>2314</v>
      </c>
      <c r="AH119" s="116">
        <f t="shared" si="6"/>
        <v>6729</v>
      </c>
      <c r="AI119" s="140">
        <f t="shared" si="4"/>
        <v>3822.9556681040144</v>
      </c>
    </row>
    <row r="120" spans="1:35">
      <c r="A120" s="133">
        <v>11</v>
      </c>
      <c r="B120" s="133" t="str">
        <f t="shared" si="7"/>
        <v>Jabón de tocador 2 (Compra)</v>
      </c>
      <c r="C120" s="134" t="s">
        <v>461</v>
      </c>
      <c r="D120" s="134" t="s">
        <v>451</v>
      </c>
      <c r="E120" s="115">
        <v>93872</v>
      </c>
      <c r="F120" s="115">
        <v>63983</v>
      </c>
      <c r="G120" s="115">
        <v>84606</v>
      </c>
      <c r="H120" s="115">
        <v>94091</v>
      </c>
      <c r="I120" s="115">
        <v>80679</v>
      </c>
      <c r="J120" s="115">
        <v>74824</v>
      </c>
      <c r="K120" s="115">
        <v>111512</v>
      </c>
      <c r="L120" s="115">
        <v>81193</v>
      </c>
      <c r="M120" s="115">
        <v>62804</v>
      </c>
      <c r="N120" s="115">
        <v>124939</v>
      </c>
      <c r="O120" s="115">
        <v>77248</v>
      </c>
      <c r="P120" s="115">
        <v>78621</v>
      </c>
      <c r="Q120" s="115">
        <v>80169</v>
      </c>
      <c r="R120" s="115">
        <v>139169</v>
      </c>
      <c r="S120" s="115">
        <v>81863</v>
      </c>
      <c r="T120" s="115">
        <v>94049</v>
      </c>
      <c r="U120" s="115">
        <v>101834</v>
      </c>
      <c r="V120" s="115">
        <v>68025</v>
      </c>
      <c r="W120" s="115">
        <v>87989</v>
      </c>
      <c r="X120" s="115">
        <v>61413</v>
      </c>
      <c r="Y120" s="115">
        <v>52579</v>
      </c>
      <c r="Z120" s="115">
        <v>75912</v>
      </c>
      <c r="AA120" s="115">
        <v>47340</v>
      </c>
      <c r="AB120" s="115">
        <v>7364</v>
      </c>
      <c r="AC120" s="115">
        <v>60800</v>
      </c>
      <c r="AD120" s="115">
        <v>44988</v>
      </c>
      <c r="AE120" s="115">
        <v>58487</v>
      </c>
      <c r="AF120" s="115">
        <v>97155</v>
      </c>
      <c r="AG120" s="116">
        <f t="shared" si="5"/>
        <v>7364</v>
      </c>
      <c r="AH120" s="116">
        <f t="shared" si="6"/>
        <v>139169</v>
      </c>
      <c r="AI120" s="140">
        <f t="shared" si="4"/>
        <v>67858.821442251618</v>
      </c>
    </row>
    <row r="121" spans="1:35">
      <c r="A121" s="133">
        <v>12</v>
      </c>
      <c r="B121" s="133" t="str">
        <f t="shared" si="7"/>
        <v>Jabón de dispensador para manos 1 (Compra)</v>
      </c>
      <c r="C121" s="134" t="s">
        <v>462</v>
      </c>
      <c r="D121" s="134" t="s">
        <v>451</v>
      </c>
      <c r="E121" s="115">
        <v>4961</v>
      </c>
      <c r="F121" s="115">
        <v>4918</v>
      </c>
      <c r="G121" s="115">
        <v>4893</v>
      </c>
      <c r="H121" s="115">
        <v>5761</v>
      </c>
      <c r="I121" s="115">
        <v>5117</v>
      </c>
      <c r="J121" s="115">
        <v>5404</v>
      </c>
      <c r="K121" s="115">
        <v>6838</v>
      </c>
      <c r="L121" s="115">
        <v>4588</v>
      </c>
      <c r="M121" s="115">
        <v>5050</v>
      </c>
      <c r="N121" s="115">
        <v>7686</v>
      </c>
      <c r="O121" s="115">
        <v>6001</v>
      </c>
      <c r="P121" s="115">
        <v>6107</v>
      </c>
      <c r="Q121" s="115">
        <v>6228</v>
      </c>
      <c r="R121" s="115">
        <v>8373</v>
      </c>
      <c r="S121" s="115">
        <v>6360</v>
      </c>
      <c r="T121" s="115">
        <v>5155</v>
      </c>
      <c r="U121" s="115">
        <v>4892</v>
      </c>
      <c r="V121" s="115">
        <v>4742</v>
      </c>
      <c r="W121" s="115">
        <v>6835</v>
      </c>
      <c r="X121" s="115">
        <v>3737</v>
      </c>
      <c r="Y121" s="115">
        <v>4320</v>
      </c>
      <c r="Z121" s="115">
        <v>5896</v>
      </c>
      <c r="AA121" s="115">
        <v>2735</v>
      </c>
      <c r="AB121" s="115">
        <v>5260</v>
      </c>
      <c r="AC121" s="115">
        <v>1913</v>
      </c>
      <c r="AD121" s="115">
        <v>3455</v>
      </c>
      <c r="AE121" s="115">
        <v>5608</v>
      </c>
      <c r="AF121" s="115">
        <v>13702</v>
      </c>
      <c r="AG121" s="116">
        <f t="shared" si="5"/>
        <v>1913</v>
      </c>
      <c r="AH121" s="116">
        <f t="shared" si="6"/>
        <v>13702</v>
      </c>
      <c r="AI121" s="140">
        <f t="shared" si="4"/>
        <v>5257.1942494045306</v>
      </c>
    </row>
    <row r="122" spans="1:35">
      <c r="A122" s="133">
        <v>13</v>
      </c>
      <c r="B122" s="133" t="str">
        <f t="shared" si="7"/>
        <v>Jabón de dispensador para manos 2 (Compra)</v>
      </c>
      <c r="C122" s="134" t="s">
        <v>463</v>
      </c>
      <c r="D122" s="134" t="s">
        <v>451</v>
      </c>
      <c r="E122" s="115">
        <v>13289</v>
      </c>
      <c r="F122" s="115">
        <v>16011</v>
      </c>
      <c r="G122" s="115">
        <v>12532</v>
      </c>
      <c r="H122" s="115">
        <v>16203</v>
      </c>
      <c r="I122" s="115">
        <v>13051</v>
      </c>
      <c r="J122" s="115">
        <v>19821</v>
      </c>
      <c r="K122" s="115">
        <v>18726</v>
      </c>
      <c r="L122" s="115">
        <v>11905</v>
      </c>
      <c r="M122" s="115">
        <v>13045</v>
      </c>
      <c r="N122" s="115">
        <v>26300</v>
      </c>
      <c r="O122" s="115">
        <v>24289</v>
      </c>
      <c r="P122" s="115">
        <v>24720</v>
      </c>
      <c r="Q122" s="115">
        <v>25206</v>
      </c>
      <c r="R122" s="115">
        <v>25051</v>
      </c>
      <c r="S122" s="115">
        <v>25739</v>
      </c>
      <c r="T122" s="115">
        <v>13466</v>
      </c>
      <c r="U122" s="115">
        <v>12203</v>
      </c>
      <c r="V122" s="115">
        <v>11111</v>
      </c>
      <c r="W122" s="115">
        <v>27665</v>
      </c>
      <c r="X122" s="115">
        <v>13338</v>
      </c>
      <c r="Y122" s="115">
        <v>11831</v>
      </c>
      <c r="Z122" s="115">
        <v>23868</v>
      </c>
      <c r="AA122" s="115">
        <v>9994</v>
      </c>
      <c r="AB122" s="115">
        <v>7364</v>
      </c>
      <c r="AC122" s="115">
        <v>6192</v>
      </c>
      <c r="AD122" s="115">
        <v>11267</v>
      </c>
      <c r="AE122" s="115">
        <v>18381</v>
      </c>
      <c r="AF122" s="115">
        <v>31913</v>
      </c>
      <c r="AG122" s="116">
        <f t="shared" si="5"/>
        <v>6192</v>
      </c>
      <c r="AH122" s="116">
        <f t="shared" si="6"/>
        <v>31913</v>
      </c>
      <c r="AI122" s="140">
        <f t="shared" si="4"/>
        <v>15818.78524430039</v>
      </c>
    </row>
    <row r="123" spans="1:35">
      <c r="A123" s="133">
        <v>14</v>
      </c>
      <c r="B123" s="133" t="str">
        <f t="shared" si="7"/>
        <v>Jabón de dispensador para manos 3 (Compra)</v>
      </c>
      <c r="C123" s="134" t="s">
        <v>464</v>
      </c>
      <c r="D123" s="134" t="s">
        <v>451</v>
      </c>
      <c r="E123" s="115">
        <v>15113</v>
      </c>
      <c r="F123" s="115">
        <v>16480</v>
      </c>
      <c r="G123" s="115">
        <v>13954</v>
      </c>
      <c r="H123" s="115">
        <v>16203</v>
      </c>
      <c r="I123" s="115">
        <v>13192</v>
      </c>
      <c r="J123" s="115">
        <v>19822</v>
      </c>
      <c r="K123" s="115">
        <v>21882</v>
      </c>
      <c r="L123" s="115">
        <v>15575</v>
      </c>
      <c r="M123" s="115">
        <v>13045</v>
      </c>
      <c r="N123" s="115">
        <v>30508</v>
      </c>
      <c r="O123" s="115">
        <v>22735</v>
      </c>
      <c r="P123" s="115">
        <v>23138</v>
      </c>
      <c r="Q123" s="115">
        <v>23593</v>
      </c>
      <c r="R123" s="115">
        <v>29349</v>
      </c>
      <c r="S123" s="115">
        <v>24092</v>
      </c>
      <c r="T123" s="115">
        <v>15359</v>
      </c>
      <c r="U123" s="115">
        <v>12624</v>
      </c>
      <c r="V123" s="115">
        <v>19920</v>
      </c>
      <c r="W123" s="115">
        <v>25895</v>
      </c>
      <c r="X123" s="115">
        <v>13338</v>
      </c>
      <c r="Y123" s="115">
        <v>11831</v>
      </c>
      <c r="Z123" s="115">
        <v>22340</v>
      </c>
      <c r="AA123" s="115">
        <v>10204</v>
      </c>
      <c r="AB123" s="115">
        <v>11642</v>
      </c>
      <c r="AC123" s="115">
        <v>6283</v>
      </c>
      <c r="AD123" s="115">
        <v>12870</v>
      </c>
      <c r="AE123" s="115">
        <v>18381</v>
      </c>
      <c r="AF123" s="115">
        <v>31958</v>
      </c>
      <c r="AG123" s="116">
        <f t="shared" si="5"/>
        <v>6283</v>
      </c>
      <c r="AH123" s="116">
        <f t="shared" si="6"/>
        <v>31958</v>
      </c>
      <c r="AI123" s="140">
        <f t="shared" si="4"/>
        <v>16911.160958474204</v>
      </c>
    </row>
    <row r="124" spans="1:35">
      <c r="A124" s="133">
        <v>15</v>
      </c>
      <c r="B124" s="133" t="str">
        <f t="shared" si="7"/>
        <v>Gel antibacterial para manos (Compra)</v>
      </c>
      <c r="C124" s="134" t="s">
        <v>465</v>
      </c>
      <c r="D124" s="134" t="s">
        <v>451</v>
      </c>
      <c r="E124" s="115">
        <v>37598</v>
      </c>
      <c r="F124" s="115">
        <v>41504</v>
      </c>
      <c r="G124" s="115">
        <v>34572</v>
      </c>
      <c r="H124" s="115">
        <v>39329</v>
      </c>
      <c r="I124" s="115">
        <v>29622</v>
      </c>
      <c r="J124" s="115">
        <v>39368</v>
      </c>
      <c r="K124" s="115">
        <v>50391</v>
      </c>
      <c r="L124" s="115">
        <v>30392</v>
      </c>
      <c r="M124" s="115">
        <v>24406</v>
      </c>
      <c r="N124" s="115">
        <v>58912</v>
      </c>
      <c r="O124" s="115">
        <v>44270</v>
      </c>
      <c r="P124" s="115">
        <v>45057</v>
      </c>
      <c r="Q124" s="115">
        <v>45944</v>
      </c>
      <c r="R124" s="115">
        <v>62596</v>
      </c>
      <c r="S124" s="115">
        <v>46916</v>
      </c>
      <c r="T124" s="115">
        <v>37767</v>
      </c>
      <c r="U124" s="115">
        <v>27668</v>
      </c>
      <c r="V124" s="115">
        <v>48241</v>
      </c>
      <c r="W124" s="115">
        <v>50426</v>
      </c>
      <c r="X124" s="115">
        <v>29347</v>
      </c>
      <c r="Y124" s="115">
        <v>25201</v>
      </c>
      <c r="Z124" s="115">
        <v>43504</v>
      </c>
      <c r="AA124" s="115">
        <v>31560</v>
      </c>
      <c r="AB124" s="115">
        <v>24196</v>
      </c>
      <c r="AC124" s="115">
        <v>6283</v>
      </c>
      <c r="AD124" s="115">
        <v>30491</v>
      </c>
      <c r="AE124" s="115">
        <v>55923</v>
      </c>
      <c r="AF124" s="115">
        <v>45439</v>
      </c>
      <c r="AG124" s="116">
        <f t="shared" si="5"/>
        <v>6283</v>
      </c>
      <c r="AH124" s="116">
        <f t="shared" si="6"/>
        <v>62596</v>
      </c>
      <c r="AI124" s="140">
        <f t="shared" si="4"/>
        <v>34790.5919432909</v>
      </c>
    </row>
    <row r="125" spans="1:35">
      <c r="A125" s="133">
        <v>16</v>
      </c>
      <c r="B125" s="133" t="str">
        <f t="shared" si="7"/>
        <v>Dispensador de gel antibacterial para manos (Compra)</v>
      </c>
      <c r="C125" s="134" t="s">
        <v>466</v>
      </c>
      <c r="D125" s="134" t="s">
        <v>451</v>
      </c>
      <c r="E125" s="115">
        <v>47971</v>
      </c>
      <c r="F125" s="115">
        <v>30931</v>
      </c>
      <c r="G125" s="115">
        <v>36154</v>
      </c>
      <c r="H125" s="115">
        <v>34741</v>
      </c>
      <c r="I125" s="115">
        <v>37556</v>
      </c>
      <c r="J125" s="115">
        <v>32535</v>
      </c>
      <c r="K125" s="115">
        <v>47130</v>
      </c>
      <c r="L125" s="115">
        <v>37310</v>
      </c>
      <c r="M125" s="115">
        <v>48392</v>
      </c>
      <c r="N125" s="115">
        <v>65508</v>
      </c>
      <c r="O125" s="115">
        <v>34647</v>
      </c>
      <c r="P125" s="115">
        <v>35262</v>
      </c>
      <c r="Q125" s="115">
        <v>35956</v>
      </c>
      <c r="R125" s="115">
        <v>69025</v>
      </c>
      <c r="S125" s="115">
        <v>36717</v>
      </c>
      <c r="T125" s="115">
        <v>48182</v>
      </c>
      <c r="U125" s="115">
        <v>34611</v>
      </c>
      <c r="V125" s="115">
        <v>36738</v>
      </c>
      <c r="W125" s="115">
        <v>39465</v>
      </c>
      <c r="X125" s="115">
        <v>28045</v>
      </c>
      <c r="Y125" s="115">
        <v>35491</v>
      </c>
      <c r="Z125" s="115">
        <v>34047</v>
      </c>
      <c r="AA125" s="115">
        <v>29456</v>
      </c>
      <c r="AB125" s="115">
        <v>22092</v>
      </c>
      <c r="AC125" s="115">
        <v>23968</v>
      </c>
      <c r="AD125" s="115">
        <v>30045</v>
      </c>
      <c r="AE125" s="115">
        <v>29220</v>
      </c>
      <c r="AF125" s="115">
        <v>73021</v>
      </c>
      <c r="AG125" s="116">
        <f t="shared" si="5"/>
        <v>22092</v>
      </c>
      <c r="AH125" s="116">
        <f t="shared" si="6"/>
        <v>73021</v>
      </c>
      <c r="AI125" s="140">
        <f t="shared" si="4"/>
        <v>37645.269811757389</v>
      </c>
    </row>
    <row r="126" spans="1:35">
      <c r="A126" s="133">
        <v>17</v>
      </c>
      <c r="B126" s="133" t="str">
        <f t="shared" si="7"/>
        <v>Limpiador multiusos 1 (Compra)</v>
      </c>
      <c r="C126" s="134" t="s">
        <v>467</v>
      </c>
      <c r="D126" s="134" t="s">
        <v>451</v>
      </c>
      <c r="E126" s="115">
        <v>12834</v>
      </c>
      <c r="F126" s="115">
        <v>13622</v>
      </c>
      <c r="G126" s="115">
        <v>12486</v>
      </c>
      <c r="H126" s="115">
        <v>11628</v>
      </c>
      <c r="I126" s="115">
        <v>11619</v>
      </c>
      <c r="J126" s="115">
        <v>16492</v>
      </c>
      <c r="K126" s="115">
        <v>17358</v>
      </c>
      <c r="L126" s="115">
        <v>11613</v>
      </c>
      <c r="M126" s="115">
        <v>11782</v>
      </c>
      <c r="N126" s="115">
        <v>26300</v>
      </c>
      <c r="O126" s="115">
        <v>16969</v>
      </c>
      <c r="P126" s="115">
        <v>17271</v>
      </c>
      <c r="Q126" s="115">
        <v>17610</v>
      </c>
      <c r="R126" s="115">
        <v>22022</v>
      </c>
      <c r="S126" s="115">
        <v>17983</v>
      </c>
      <c r="T126" s="115">
        <v>13045</v>
      </c>
      <c r="U126" s="115">
        <v>10099</v>
      </c>
      <c r="V126" s="115">
        <v>10413</v>
      </c>
      <c r="W126" s="115">
        <v>19328</v>
      </c>
      <c r="X126" s="115">
        <v>9448</v>
      </c>
      <c r="Y126" s="115">
        <v>10844</v>
      </c>
      <c r="Z126" s="115">
        <v>16675</v>
      </c>
      <c r="AA126" s="115">
        <v>9468</v>
      </c>
      <c r="AB126" s="115">
        <v>5786</v>
      </c>
      <c r="AC126" s="115">
        <v>5373</v>
      </c>
      <c r="AD126" s="115">
        <v>10468</v>
      </c>
      <c r="AE126" s="115">
        <v>15222</v>
      </c>
      <c r="AF126" s="115">
        <v>13879</v>
      </c>
      <c r="AG126" s="116">
        <f t="shared" si="5"/>
        <v>5373</v>
      </c>
      <c r="AH126" s="116">
        <f t="shared" si="6"/>
        <v>26300</v>
      </c>
      <c r="AI126" s="140">
        <f t="shared" si="4"/>
        <v>12994.557050131512</v>
      </c>
    </row>
    <row r="127" spans="1:35">
      <c r="A127" s="133">
        <v>18</v>
      </c>
      <c r="B127" s="133" t="str">
        <f t="shared" si="7"/>
        <v>Limpiador multiusos 2 (Compra)</v>
      </c>
      <c r="C127" s="134" t="s">
        <v>468</v>
      </c>
      <c r="D127" s="134" t="s">
        <v>451</v>
      </c>
      <c r="E127" s="115">
        <v>4896</v>
      </c>
      <c r="F127" s="115">
        <v>9733</v>
      </c>
      <c r="G127" s="115">
        <v>4677</v>
      </c>
      <c r="H127" s="115">
        <v>7931</v>
      </c>
      <c r="I127" s="115">
        <v>4577</v>
      </c>
      <c r="J127" s="115">
        <v>4359</v>
      </c>
      <c r="K127" s="115">
        <v>6522</v>
      </c>
      <c r="L127" s="115">
        <v>4484</v>
      </c>
      <c r="M127" s="115">
        <v>4734</v>
      </c>
      <c r="N127" s="115">
        <v>8942</v>
      </c>
      <c r="O127" s="115">
        <v>4534</v>
      </c>
      <c r="P127" s="115">
        <v>4615</v>
      </c>
      <c r="Q127" s="115">
        <v>4706</v>
      </c>
      <c r="R127" s="115">
        <v>7970</v>
      </c>
      <c r="S127" s="115">
        <v>4804</v>
      </c>
      <c r="T127" s="115">
        <v>5155</v>
      </c>
      <c r="U127" s="115">
        <v>4261</v>
      </c>
      <c r="V127" s="115">
        <v>3537</v>
      </c>
      <c r="W127" s="115">
        <v>5165</v>
      </c>
      <c r="X127" s="115">
        <v>4788</v>
      </c>
      <c r="Y127" s="115">
        <v>3944</v>
      </c>
      <c r="Z127" s="115">
        <v>4455</v>
      </c>
      <c r="AA127" s="115">
        <v>3472</v>
      </c>
      <c r="AB127" s="115">
        <v>5786</v>
      </c>
      <c r="AC127" s="115">
        <v>2299</v>
      </c>
      <c r="AD127" s="115">
        <v>3758</v>
      </c>
      <c r="AE127" s="115">
        <v>4727</v>
      </c>
      <c r="AF127" s="115">
        <v>4509</v>
      </c>
      <c r="AG127" s="116">
        <f t="shared" si="5"/>
        <v>2299</v>
      </c>
      <c r="AH127" s="116">
        <f t="shared" si="6"/>
        <v>9733</v>
      </c>
      <c r="AI127" s="140">
        <f t="shared" si="4"/>
        <v>4883.7927543902942</v>
      </c>
    </row>
    <row r="128" spans="1:35">
      <c r="A128" s="133">
        <v>19</v>
      </c>
      <c r="B128" s="133" t="str">
        <f t="shared" si="7"/>
        <v>Limpiador multiusos 3 (Compra)</v>
      </c>
      <c r="C128" s="134" t="s">
        <v>469</v>
      </c>
      <c r="D128" s="134" t="s">
        <v>451</v>
      </c>
      <c r="E128" s="115">
        <v>3787</v>
      </c>
      <c r="F128" s="115">
        <v>4648</v>
      </c>
      <c r="G128" s="115">
        <v>3742</v>
      </c>
      <c r="H128" s="115">
        <v>5061</v>
      </c>
      <c r="I128" s="115">
        <v>3422</v>
      </c>
      <c r="J128" s="115">
        <v>3720</v>
      </c>
      <c r="K128" s="115">
        <v>5260</v>
      </c>
      <c r="L128" s="115">
        <v>3525</v>
      </c>
      <c r="M128" s="115">
        <v>3577</v>
      </c>
      <c r="N128" s="115">
        <v>8416</v>
      </c>
      <c r="O128" s="115">
        <v>3864</v>
      </c>
      <c r="P128" s="115">
        <v>3933</v>
      </c>
      <c r="Q128" s="115">
        <v>4011</v>
      </c>
      <c r="R128" s="115">
        <v>6461</v>
      </c>
      <c r="S128" s="115">
        <v>4095</v>
      </c>
      <c r="T128" s="115">
        <v>3998</v>
      </c>
      <c r="U128" s="115">
        <v>3345</v>
      </c>
      <c r="V128" s="115">
        <v>2562</v>
      </c>
      <c r="W128" s="115">
        <v>4402</v>
      </c>
      <c r="X128" s="115">
        <v>3679</v>
      </c>
      <c r="Y128" s="115">
        <v>3549</v>
      </c>
      <c r="Z128" s="115">
        <v>3798</v>
      </c>
      <c r="AA128" s="115">
        <v>3156</v>
      </c>
      <c r="AB128" s="115">
        <v>5786</v>
      </c>
      <c r="AC128" s="115">
        <v>1457</v>
      </c>
      <c r="AD128" s="115">
        <v>2403</v>
      </c>
      <c r="AE128" s="115">
        <v>4727</v>
      </c>
      <c r="AF128" s="115">
        <v>3889</v>
      </c>
      <c r="AG128" s="116">
        <f t="shared" si="5"/>
        <v>1457</v>
      </c>
      <c r="AH128" s="116">
        <f t="shared" si="6"/>
        <v>8416</v>
      </c>
      <c r="AI128" s="140">
        <f t="shared" si="4"/>
        <v>3865.0453407090081</v>
      </c>
    </row>
    <row r="129" spans="1:35">
      <c r="A129" s="133">
        <v>20</v>
      </c>
      <c r="B129" s="133" t="str">
        <f t="shared" si="7"/>
        <v>Limpiador desinfectante para pisos (Compra)</v>
      </c>
      <c r="C129" s="134" t="s">
        <v>470</v>
      </c>
      <c r="D129" s="134" t="s">
        <v>451</v>
      </c>
      <c r="E129" s="115">
        <v>13150</v>
      </c>
      <c r="F129" s="115">
        <v>12674</v>
      </c>
      <c r="G129" s="115">
        <v>12467</v>
      </c>
      <c r="H129" s="115">
        <v>19885</v>
      </c>
      <c r="I129" s="115">
        <v>10915</v>
      </c>
      <c r="J129" s="115">
        <v>13963</v>
      </c>
      <c r="K129" s="115">
        <v>17779</v>
      </c>
      <c r="L129" s="115">
        <v>12024</v>
      </c>
      <c r="M129" s="115">
        <v>11993</v>
      </c>
      <c r="N129" s="115">
        <v>29456</v>
      </c>
      <c r="O129" s="115">
        <v>14572</v>
      </c>
      <c r="P129" s="115">
        <v>14832</v>
      </c>
      <c r="Q129" s="115">
        <v>15124</v>
      </c>
      <c r="R129" s="115">
        <v>23892</v>
      </c>
      <c r="S129" s="115">
        <v>15443</v>
      </c>
      <c r="T129" s="115">
        <v>13360</v>
      </c>
      <c r="U129" s="115">
        <v>10415</v>
      </c>
      <c r="V129" s="115">
        <v>10705</v>
      </c>
      <c r="W129" s="115">
        <v>16600</v>
      </c>
      <c r="X129" s="115">
        <v>9593</v>
      </c>
      <c r="Y129" s="115">
        <v>9858</v>
      </c>
      <c r="Z129" s="115">
        <v>14321</v>
      </c>
      <c r="AA129" s="115">
        <v>8942</v>
      </c>
      <c r="AB129" s="115">
        <v>10520</v>
      </c>
      <c r="AC129" s="115">
        <v>4919</v>
      </c>
      <c r="AD129" s="115">
        <v>10122</v>
      </c>
      <c r="AE129" s="115">
        <v>11777</v>
      </c>
      <c r="AF129" s="115">
        <v>13746</v>
      </c>
      <c r="AG129" s="116">
        <f t="shared" si="5"/>
        <v>4919</v>
      </c>
      <c r="AH129" s="116">
        <f t="shared" si="6"/>
        <v>29456</v>
      </c>
      <c r="AI129" s="140">
        <f t="shared" si="4"/>
        <v>12906.534481809605</v>
      </c>
    </row>
    <row r="130" spans="1:35">
      <c r="A130" s="133">
        <v>21</v>
      </c>
      <c r="B130" s="133" t="str">
        <f t="shared" si="7"/>
        <v>Líquido desengrasante (Compra)</v>
      </c>
      <c r="C130" s="134" t="s">
        <v>471</v>
      </c>
      <c r="D130" s="134" t="s">
        <v>451</v>
      </c>
      <c r="E130" s="115">
        <v>15254</v>
      </c>
      <c r="F130" s="115">
        <v>19324</v>
      </c>
      <c r="G130" s="115">
        <v>13755</v>
      </c>
      <c r="H130" s="115">
        <v>14461</v>
      </c>
      <c r="I130" s="115">
        <v>13027</v>
      </c>
      <c r="J130" s="115">
        <v>24824</v>
      </c>
      <c r="K130" s="115">
        <v>21987</v>
      </c>
      <c r="L130" s="115">
        <v>14682</v>
      </c>
      <c r="M130" s="115">
        <v>13150</v>
      </c>
      <c r="N130" s="115">
        <v>31560</v>
      </c>
      <c r="O130" s="115">
        <v>27899</v>
      </c>
      <c r="P130" s="115">
        <v>28396</v>
      </c>
      <c r="Q130" s="115">
        <v>28953</v>
      </c>
      <c r="R130" s="115">
        <v>26762</v>
      </c>
      <c r="S130" s="115">
        <v>29565</v>
      </c>
      <c r="T130" s="115">
        <v>15464</v>
      </c>
      <c r="U130" s="115">
        <v>11572</v>
      </c>
      <c r="V130" s="115">
        <v>11518</v>
      </c>
      <c r="W130" s="115">
        <v>31778</v>
      </c>
      <c r="X130" s="115">
        <v>10803</v>
      </c>
      <c r="Y130" s="115">
        <v>12281</v>
      </c>
      <c r="Z130" s="115">
        <v>27416</v>
      </c>
      <c r="AA130" s="115">
        <v>13150</v>
      </c>
      <c r="AB130" s="115">
        <v>7890</v>
      </c>
      <c r="AC130" s="115">
        <v>5645</v>
      </c>
      <c r="AD130" s="115">
        <v>10977</v>
      </c>
      <c r="AE130" s="115">
        <v>20430</v>
      </c>
      <c r="AF130" s="115">
        <v>38765</v>
      </c>
      <c r="AG130" s="116">
        <f t="shared" si="5"/>
        <v>5645</v>
      </c>
      <c r="AH130" s="116">
        <f t="shared" si="6"/>
        <v>38765</v>
      </c>
      <c r="AI130" s="140">
        <f t="shared" si="4"/>
        <v>17228.843776855836</v>
      </c>
    </row>
    <row r="131" spans="1:35">
      <c r="A131" s="133">
        <v>22</v>
      </c>
      <c r="B131" s="133" t="str">
        <f t="shared" si="7"/>
        <v>Crema desengrasante (Compra)</v>
      </c>
      <c r="C131" s="134" t="s">
        <v>472</v>
      </c>
      <c r="D131" s="134" t="s">
        <v>451</v>
      </c>
      <c r="E131" s="115">
        <v>14844</v>
      </c>
      <c r="F131" s="115">
        <v>13084</v>
      </c>
      <c r="G131" s="115">
        <v>13485</v>
      </c>
      <c r="H131" s="115">
        <v>12152</v>
      </c>
      <c r="I131" s="115">
        <v>11363</v>
      </c>
      <c r="J131" s="115">
        <v>12782</v>
      </c>
      <c r="K131" s="115">
        <v>20830</v>
      </c>
      <c r="L131" s="115">
        <v>14294</v>
      </c>
      <c r="M131" s="115">
        <v>10840</v>
      </c>
      <c r="N131" s="115">
        <v>23374</v>
      </c>
      <c r="O131" s="115">
        <v>13384</v>
      </c>
      <c r="P131" s="115">
        <v>13622</v>
      </c>
      <c r="Q131" s="115">
        <v>13890</v>
      </c>
      <c r="R131" s="115">
        <v>25945</v>
      </c>
      <c r="S131" s="115">
        <v>14183</v>
      </c>
      <c r="T131" s="115">
        <v>15044</v>
      </c>
      <c r="U131" s="115">
        <v>10783</v>
      </c>
      <c r="V131" s="115">
        <v>16668</v>
      </c>
      <c r="W131" s="115">
        <v>15246</v>
      </c>
      <c r="X131" s="115">
        <v>11657</v>
      </c>
      <c r="Y131" s="115">
        <v>10704</v>
      </c>
      <c r="Z131" s="115">
        <v>13152</v>
      </c>
      <c r="AA131" s="115">
        <v>18936</v>
      </c>
      <c r="AB131" s="115">
        <v>7890</v>
      </c>
      <c r="AC131" s="115">
        <v>4995</v>
      </c>
      <c r="AD131" s="115">
        <v>9538</v>
      </c>
      <c r="AE131" s="115">
        <v>30445</v>
      </c>
      <c r="AF131" s="115">
        <v>35184</v>
      </c>
      <c r="AG131" s="116">
        <f t="shared" si="5"/>
        <v>4995</v>
      </c>
      <c r="AH131" s="116">
        <f t="shared" si="6"/>
        <v>35184</v>
      </c>
      <c r="AI131" s="140">
        <f t="shared" si="4"/>
        <v>14092.028297540728</v>
      </c>
    </row>
    <row r="132" spans="1:35">
      <c r="A132" s="133">
        <v>23</v>
      </c>
      <c r="B132" s="133" t="str">
        <f t="shared" si="7"/>
        <v>Detergente biodegradable multiusos en polvo (Compra)</v>
      </c>
      <c r="C132" s="134" t="s">
        <v>473</v>
      </c>
      <c r="D132" s="134" t="s">
        <v>451</v>
      </c>
      <c r="E132" s="115">
        <v>8416</v>
      </c>
      <c r="F132" s="115">
        <v>10144</v>
      </c>
      <c r="G132" s="115">
        <v>8223</v>
      </c>
      <c r="H132" s="115">
        <v>9007</v>
      </c>
      <c r="I132" s="115">
        <v>8260</v>
      </c>
      <c r="J132" s="115">
        <v>8370</v>
      </c>
      <c r="K132" s="115">
        <v>10204</v>
      </c>
      <c r="L132" s="115">
        <v>7484</v>
      </c>
      <c r="M132" s="115">
        <v>8100</v>
      </c>
      <c r="N132" s="115">
        <v>14728</v>
      </c>
      <c r="O132" s="115">
        <v>10481</v>
      </c>
      <c r="P132" s="115">
        <v>10667</v>
      </c>
      <c r="Q132" s="115">
        <v>10878</v>
      </c>
      <c r="R132" s="115">
        <v>11838</v>
      </c>
      <c r="S132" s="115">
        <v>11107</v>
      </c>
      <c r="T132" s="115">
        <v>8626</v>
      </c>
      <c r="U132" s="115">
        <v>9258</v>
      </c>
      <c r="V132" s="115">
        <v>7002</v>
      </c>
      <c r="W132" s="115">
        <v>11939</v>
      </c>
      <c r="X132" s="115">
        <v>5913</v>
      </c>
      <c r="Y132" s="115">
        <v>8451</v>
      </c>
      <c r="Z132" s="115">
        <v>10300</v>
      </c>
      <c r="AA132" s="115">
        <v>6733</v>
      </c>
      <c r="AB132" s="115">
        <v>5260</v>
      </c>
      <c r="AC132" s="115">
        <v>7570</v>
      </c>
      <c r="AD132" s="115">
        <v>6760</v>
      </c>
      <c r="AE132" s="115">
        <v>8279</v>
      </c>
      <c r="AF132" s="115">
        <v>12288</v>
      </c>
      <c r="AG132" s="116">
        <f t="shared" si="5"/>
        <v>5260</v>
      </c>
      <c r="AH132" s="116">
        <f t="shared" si="6"/>
        <v>14728</v>
      </c>
      <c r="AI132" s="140">
        <f t="shared" si="4"/>
        <v>8909.0408853871959</v>
      </c>
    </row>
    <row r="133" spans="1:35">
      <c r="A133" s="133">
        <v>24</v>
      </c>
      <c r="B133" s="133" t="str">
        <f t="shared" si="7"/>
        <v>Limpiador desinfectante para uso general 1 (Compra)</v>
      </c>
      <c r="C133" s="134" t="s">
        <v>474</v>
      </c>
      <c r="D133" s="134" t="s">
        <v>451</v>
      </c>
      <c r="E133" s="115">
        <v>11888</v>
      </c>
      <c r="F133" s="115">
        <v>13557</v>
      </c>
      <c r="G133" s="115">
        <v>11688</v>
      </c>
      <c r="H133" s="115">
        <v>20154</v>
      </c>
      <c r="I133" s="115">
        <v>11023</v>
      </c>
      <c r="J133" s="115">
        <v>13980</v>
      </c>
      <c r="K133" s="115">
        <v>16832</v>
      </c>
      <c r="L133" s="115">
        <v>10821</v>
      </c>
      <c r="M133" s="115">
        <v>11046</v>
      </c>
      <c r="N133" s="115">
        <v>19462</v>
      </c>
      <c r="O133" s="115">
        <v>15580</v>
      </c>
      <c r="P133" s="115">
        <v>15858</v>
      </c>
      <c r="Q133" s="115">
        <v>16169</v>
      </c>
      <c r="R133" s="115">
        <v>21351</v>
      </c>
      <c r="S133" s="115">
        <v>16511</v>
      </c>
      <c r="T133" s="115">
        <v>12098</v>
      </c>
      <c r="U133" s="115">
        <v>10152</v>
      </c>
      <c r="V133" s="115">
        <v>10705</v>
      </c>
      <c r="W133" s="115">
        <v>17746</v>
      </c>
      <c r="X133" s="115">
        <v>9102</v>
      </c>
      <c r="Y133" s="115">
        <v>9858</v>
      </c>
      <c r="Z133" s="115">
        <v>15312</v>
      </c>
      <c r="AA133" s="115">
        <v>9678</v>
      </c>
      <c r="AB133" s="115">
        <v>7364</v>
      </c>
      <c r="AC133" s="115">
        <v>4919</v>
      </c>
      <c r="AD133" s="115">
        <v>9525</v>
      </c>
      <c r="AE133" s="115">
        <v>22754</v>
      </c>
      <c r="AF133" s="115">
        <v>13791</v>
      </c>
      <c r="AG133" s="116">
        <f t="shared" si="5"/>
        <v>4919</v>
      </c>
      <c r="AH133" s="116">
        <f t="shared" si="6"/>
        <v>22754</v>
      </c>
      <c r="AI133" s="140">
        <f t="shared" si="4"/>
        <v>12670.493854098442</v>
      </c>
    </row>
    <row r="134" spans="1:35">
      <c r="A134" s="133">
        <v>25</v>
      </c>
      <c r="B134" s="133" t="str">
        <f t="shared" si="7"/>
        <v>Limpiador desinfectante para uso general 2 (Compra)</v>
      </c>
      <c r="C134" s="134" t="s">
        <v>475</v>
      </c>
      <c r="D134" s="134" t="s">
        <v>451</v>
      </c>
      <c r="E134" s="115">
        <v>5260</v>
      </c>
      <c r="F134" s="115">
        <v>6304</v>
      </c>
      <c r="G134" s="115">
        <v>5039</v>
      </c>
      <c r="H134" s="115">
        <v>5247</v>
      </c>
      <c r="I134" s="115">
        <v>4343</v>
      </c>
      <c r="J134" s="115">
        <v>4794</v>
      </c>
      <c r="K134" s="115">
        <v>7154</v>
      </c>
      <c r="L134" s="115">
        <v>4563</v>
      </c>
      <c r="M134" s="115">
        <v>4766</v>
      </c>
      <c r="N134" s="115">
        <v>8416</v>
      </c>
      <c r="O134" s="115">
        <v>4243</v>
      </c>
      <c r="P134" s="115">
        <v>4317</v>
      </c>
      <c r="Q134" s="115">
        <v>4403</v>
      </c>
      <c r="R134" s="115">
        <v>8543</v>
      </c>
      <c r="S134" s="115">
        <v>4495</v>
      </c>
      <c r="T134" s="115">
        <v>5470</v>
      </c>
      <c r="U134" s="115">
        <v>3735</v>
      </c>
      <c r="V134" s="115">
        <v>3862</v>
      </c>
      <c r="W134" s="115">
        <v>4832</v>
      </c>
      <c r="X134" s="115">
        <v>4770</v>
      </c>
      <c r="Y134" s="115">
        <v>4507</v>
      </c>
      <c r="Z134" s="115">
        <v>4169</v>
      </c>
      <c r="AA134" s="115">
        <v>3366</v>
      </c>
      <c r="AB134" s="115">
        <v>10520</v>
      </c>
      <c r="AC134" s="115">
        <v>2504</v>
      </c>
      <c r="AD134" s="115">
        <v>3868</v>
      </c>
      <c r="AE134" s="115">
        <v>3771</v>
      </c>
      <c r="AF134" s="115">
        <v>4641</v>
      </c>
      <c r="AG134" s="116">
        <f t="shared" si="5"/>
        <v>2504</v>
      </c>
      <c r="AH134" s="116">
        <f t="shared" si="6"/>
        <v>10520</v>
      </c>
      <c r="AI134" s="140">
        <f t="shared" si="4"/>
        <v>4861.0758890081406</v>
      </c>
    </row>
    <row r="135" spans="1:35">
      <c r="A135" s="133">
        <v>26</v>
      </c>
      <c r="B135" s="133" t="str">
        <f t="shared" si="7"/>
        <v>Limpiador desinfectante para uso general 3 (Compra)</v>
      </c>
      <c r="C135" s="134" t="s">
        <v>476</v>
      </c>
      <c r="D135" s="134" t="s">
        <v>451</v>
      </c>
      <c r="E135" s="115">
        <v>4082</v>
      </c>
      <c r="F135" s="115">
        <v>4766</v>
      </c>
      <c r="G135" s="115">
        <v>3722</v>
      </c>
      <c r="H135" s="115">
        <v>4343</v>
      </c>
      <c r="I135" s="115">
        <v>3445</v>
      </c>
      <c r="J135" s="115">
        <v>3994</v>
      </c>
      <c r="K135" s="115">
        <v>5365</v>
      </c>
      <c r="L135" s="115">
        <v>3396</v>
      </c>
      <c r="M135" s="115">
        <v>3629</v>
      </c>
      <c r="N135" s="115">
        <v>6067</v>
      </c>
      <c r="O135" s="115">
        <v>3684</v>
      </c>
      <c r="P135" s="115">
        <v>3750</v>
      </c>
      <c r="Q135" s="115">
        <v>3825</v>
      </c>
      <c r="R135" s="115">
        <v>6692</v>
      </c>
      <c r="S135" s="115">
        <v>3905</v>
      </c>
      <c r="T135" s="115">
        <v>4313</v>
      </c>
      <c r="U135" s="115">
        <v>3209</v>
      </c>
      <c r="V135" s="115">
        <v>2440</v>
      </c>
      <c r="W135" s="115">
        <v>4197</v>
      </c>
      <c r="X135" s="115">
        <v>3135</v>
      </c>
      <c r="Y135" s="115">
        <v>3193</v>
      </c>
      <c r="Z135" s="115">
        <v>3622</v>
      </c>
      <c r="AA135" s="115">
        <v>2630</v>
      </c>
      <c r="AB135" s="115">
        <v>7364</v>
      </c>
      <c r="AC135" s="115">
        <v>1547</v>
      </c>
      <c r="AD135" s="115">
        <v>2553</v>
      </c>
      <c r="AE135" s="115">
        <v>3366</v>
      </c>
      <c r="AF135" s="115">
        <v>6099</v>
      </c>
      <c r="AG135" s="116">
        <f t="shared" si="5"/>
        <v>1547</v>
      </c>
      <c r="AH135" s="116">
        <f t="shared" si="6"/>
        <v>7364</v>
      </c>
      <c r="AI135" s="140">
        <f t="shared" si="4"/>
        <v>3785.3259814654316</v>
      </c>
    </row>
    <row r="136" spans="1:35">
      <c r="A136" s="133">
        <v>27</v>
      </c>
      <c r="B136" s="133" t="str">
        <f t="shared" si="7"/>
        <v>Desinfectante de alto nivel de desinfección para uso hospitalario (Compra)</v>
      </c>
      <c r="C136" s="134" t="s">
        <v>477</v>
      </c>
      <c r="D136" s="134" t="s">
        <v>451</v>
      </c>
      <c r="E136" s="115">
        <v>20935</v>
      </c>
      <c r="F136" s="115">
        <v>33627</v>
      </c>
      <c r="G136" s="115">
        <v>18405</v>
      </c>
      <c r="H136" s="115">
        <v>28951</v>
      </c>
      <c r="I136" s="115">
        <v>17089</v>
      </c>
      <c r="J136" s="115">
        <v>21634</v>
      </c>
      <c r="K136" s="115">
        <v>30403</v>
      </c>
      <c r="L136" s="115">
        <v>15841</v>
      </c>
      <c r="M136" s="115">
        <v>24406</v>
      </c>
      <c r="N136" s="115">
        <v>39976</v>
      </c>
      <c r="O136" s="115">
        <v>23980</v>
      </c>
      <c r="P136" s="115">
        <v>24407</v>
      </c>
      <c r="Q136" s="115">
        <v>24887</v>
      </c>
      <c r="R136" s="115">
        <v>42283</v>
      </c>
      <c r="S136" s="115">
        <v>25414</v>
      </c>
      <c r="T136" s="115">
        <v>21145</v>
      </c>
      <c r="U136" s="115">
        <v>10836</v>
      </c>
      <c r="V136" s="115">
        <v>27508</v>
      </c>
      <c r="W136" s="115">
        <v>27315</v>
      </c>
      <c r="X136" s="115">
        <v>16832</v>
      </c>
      <c r="Y136" s="115">
        <v>13145</v>
      </c>
      <c r="Z136" s="115">
        <v>23566</v>
      </c>
      <c r="AA136" s="115">
        <v>21040</v>
      </c>
      <c r="AB136" s="115">
        <v>32155</v>
      </c>
      <c r="AC136" s="115">
        <v>7284</v>
      </c>
      <c r="AD136" s="115">
        <v>20816</v>
      </c>
      <c r="AE136" s="115">
        <v>25638</v>
      </c>
      <c r="AF136" s="115">
        <v>49064</v>
      </c>
      <c r="AG136" s="116">
        <f t="shared" si="5"/>
        <v>7284</v>
      </c>
      <c r="AH136" s="116">
        <f t="shared" si="6"/>
        <v>49064</v>
      </c>
      <c r="AI136" s="140">
        <f t="shared" ref="AI136:AI199" si="8">GEOMEAN(E136:AH136)</f>
        <v>22603.97477761369</v>
      </c>
    </row>
    <row r="137" spans="1:35">
      <c r="A137" s="133">
        <v>28</v>
      </c>
      <c r="B137" s="133" t="str">
        <f t="shared" si="7"/>
        <v>Pastilla desinfectante para sanitario (Compra)</v>
      </c>
      <c r="C137" s="134" t="s">
        <v>478</v>
      </c>
      <c r="D137" s="134" t="s">
        <v>451</v>
      </c>
      <c r="E137" s="115">
        <v>6102</v>
      </c>
      <c r="F137" s="115">
        <v>5722</v>
      </c>
      <c r="G137" s="115">
        <v>6050</v>
      </c>
      <c r="H137" s="115">
        <v>6147</v>
      </c>
      <c r="I137" s="115">
        <v>4994</v>
      </c>
      <c r="J137" s="115">
        <v>5514</v>
      </c>
      <c r="K137" s="115">
        <v>8837</v>
      </c>
      <c r="L137" s="115">
        <v>4970</v>
      </c>
      <c r="M137" s="115">
        <v>5944</v>
      </c>
      <c r="N137" s="115">
        <v>9979</v>
      </c>
      <c r="O137" s="115">
        <v>5592</v>
      </c>
      <c r="P137" s="115">
        <v>5691</v>
      </c>
      <c r="Q137" s="115">
        <v>5804</v>
      </c>
      <c r="R137" s="115">
        <v>10083</v>
      </c>
      <c r="S137" s="115">
        <v>5927</v>
      </c>
      <c r="T137" s="115">
        <v>6312</v>
      </c>
      <c r="U137" s="115">
        <v>4471</v>
      </c>
      <c r="V137" s="115">
        <v>5150</v>
      </c>
      <c r="W137" s="115">
        <v>6369</v>
      </c>
      <c r="X137" s="115">
        <v>4712</v>
      </c>
      <c r="Y137" s="115">
        <v>4600</v>
      </c>
      <c r="Z137" s="115">
        <v>5496</v>
      </c>
      <c r="AA137" s="115">
        <v>6628</v>
      </c>
      <c r="AB137" s="115">
        <v>2630</v>
      </c>
      <c r="AC137" s="115">
        <v>6825</v>
      </c>
      <c r="AD137" s="115">
        <v>4585</v>
      </c>
      <c r="AE137" s="115">
        <v>8172</v>
      </c>
      <c r="AF137" s="115">
        <v>7603</v>
      </c>
      <c r="AG137" s="116">
        <f t="shared" ref="AG137:AG200" si="9">MIN(E137:AF137)</f>
        <v>2630</v>
      </c>
      <c r="AH137" s="116">
        <f t="shared" ref="AH137:AH200" si="10">MAX(E137:AF137)</f>
        <v>10083</v>
      </c>
      <c r="AI137" s="140">
        <f t="shared" si="8"/>
        <v>5847.087568301321</v>
      </c>
    </row>
    <row r="138" spans="1:35">
      <c r="A138" s="133">
        <v>29</v>
      </c>
      <c r="B138" s="133" t="str">
        <f t="shared" si="7"/>
        <v>Líquido para limpiar vidrios 1 (Compra)</v>
      </c>
      <c r="C138" s="134" t="s">
        <v>479</v>
      </c>
      <c r="D138" s="134" t="s">
        <v>451</v>
      </c>
      <c r="E138" s="115">
        <v>10099</v>
      </c>
      <c r="F138" s="115">
        <v>13198</v>
      </c>
      <c r="G138" s="115">
        <v>9317</v>
      </c>
      <c r="H138" s="115">
        <v>10372</v>
      </c>
      <c r="I138" s="115">
        <v>8779</v>
      </c>
      <c r="J138" s="115">
        <v>14205</v>
      </c>
      <c r="K138" s="115">
        <v>16201</v>
      </c>
      <c r="L138" s="115">
        <v>8597</v>
      </c>
      <c r="M138" s="115">
        <v>8542</v>
      </c>
      <c r="N138" s="115">
        <v>17884</v>
      </c>
      <c r="O138" s="115">
        <v>16079</v>
      </c>
      <c r="P138" s="115">
        <v>16365</v>
      </c>
      <c r="Q138" s="115">
        <v>16687</v>
      </c>
      <c r="R138" s="115">
        <v>16086</v>
      </c>
      <c r="S138" s="115">
        <v>17039</v>
      </c>
      <c r="T138" s="115">
        <v>10310</v>
      </c>
      <c r="U138" s="115">
        <v>7995</v>
      </c>
      <c r="V138" s="115">
        <v>10028</v>
      </c>
      <c r="W138" s="115">
        <v>18314</v>
      </c>
      <c r="X138" s="115">
        <v>7640</v>
      </c>
      <c r="Y138" s="115">
        <v>7136</v>
      </c>
      <c r="Z138" s="115">
        <v>15801</v>
      </c>
      <c r="AA138" s="115">
        <v>8837</v>
      </c>
      <c r="AB138" s="115">
        <v>8416</v>
      </c>
      <c r="AC138" s="115">
        <v>4595</v>
      </c>
      <c r="AD138" s="115">
        <v>8644</v>
      </c>
      <c r="AE138" s="115">
        <v>10896</v>
      </c>
      <c r="AF138" s="115">
        <v>20421</v>
      </c>
      <c r="AG138" s="116">
        <f t="shared" si="9"/>
        <v>4595</v>
      </c>
      <c r="AH138" s="116">
        <f t="shared" si="10"/>
        <v>20421</v>
      </c>
      <c r="AI138" s="140">
        <f t="shared" si="8"/>
        <v>11237.07187370089</v>
      </c>
    </row>
    <row r="139" spans="1:35">
      <c r="A139" s="133">
        <v>30</v>
      </c>
      <c r="B139" s="133" t="str">
        <f t="shared" si="7"/>
        <v>Líquido para limpiar vidrios 2 (Compra)</v>
      </c>
      <c r="C139" s="134" t="s">
        <v>480</v>
      </c>
      <c r="D139" s="134" t="s">
        <v>451</v>
      </c>
      <c r="E139" s="115">
        <v>4965</v>
      </c>
      <c r="F139" s="115">
        <v>6563</v>
      </c>
      <c r="G139" s="115">
        <v>5033</v>
      </c>
      <c r="H139" s="115">
        <v>4971</v>
      </c>
      <c r="I139" s="115">
        <v>4765</v>
      </c>
      <c r="J139" s="115">
        <v>5113</v>
      </c>
      <c r="K139" s="115">
        <v>6733</v>
      </c>
      <c r="L139" s="115">
        <v>4353</v>
      </c>
      <c r="M139" s="115">
        <v>5123</v>
      </c>
      <c r="N139" s="115">
        <v>8942</v>
      </c>
      <c r="O139" s="115">
        <v>5685</v>
      </c>
      <c r="P139" s="115">
        <v>5786</v>
      </c>
      <c r="Q139" s="115">
        <v>5900</v>
      </c>
      <c r="R139" s="115">
        <v>7753</v>
      </c>
      <c r="S139" s="115">
        <v>6025</v>
      </c>
      <c r="T139" s="115">
        <v>5155</v>
      </c>
      <c r="U139" s="115">
        <v>3787</v>
      </c>
      <c r="V139" s="115">
        <v>3787</v>
      </c>
      <c r="W139" s="115">
        <v>6476</v>
      </c>
      <c r="X139" s="115">
        <v>3721</v>
      </c>
      <c r="Y139" s="115">
        <v>3756</v>
      </c>
      <c r="Z139" s="115">
        <v>5587</v>
      </c>
      <c r="AA139" s="115">
        <v>3682</v>
      </c>
      <c r="AB139" s="115">
        <v>4116</v>
      </c>
      <c r="AC139" s="115">
        <v>2367</v>
      </c>
      <c r="AD139" s="115">
        <v>3718</v>
      </c>
      <c r="AE139" s="115">
        <v>4727</v>
      </c>
      <c r="AF139" s="115">
        <v>9283</v>
      </c>
      <c r="AG139" s="116">
        <f t="shared" si="9"/>
        <v>2367</v>
      </c>
      <c r="AH139" s="116">
        <f t="shared" si="10"/>
        <v>9283</v>
      </c>
      <c r="AI139" s="140">
        <f t="shared" si="8"/>
        <v>5037.0517938033117</v>
      </c>
    </row>
    <row r="140" spans="1:35">
      <c r="A140" s="133">
        <v>31</v>
      </c>
      <c r="B140" s="133" t="str">
        <f t="shared" si="7"/>
        <v>Líquido para limpiar vidrios 3 (Compra)</v>
      </c>
      <c r="C140" s="134" t="s">
        <v>481</v>
      </c>
      <c r="D140" s="134" t="s">
        <v>451</v>
      </c>
      <c r="E140" s="115">
        <v>3892</v>
      </c>
      <c r="F140" s="115">
        <v>7009</v>
      </c>
      <c r="G140" s="115">
        <v>3681</v>
      </c>
      <c r="H140" s="115">
        <v>3575</v>
      </c>
      <c r="I140" s="115">
        <v>3840</v>
      </c>
      <c r="J140" s="115">
        <v>3835</v>
      </c>
      <c r="K140" s="115">
        <v>5260</v>
      </c>
      <c r="L140" s="115">
        <v>3695</v>
      </c>
      <c r="M140" s="115">
        <v>3840</v>
      </c>
      <c r="N140" s="115">
        <v>8416</v>
      </c>
      <c r="O140" s="115">
        <v>4233</v>
      </c>
      <c r="P140" s="115">
        <v>4310</v>
      </c>
      <c r="Q140" s="115">
        <v>4393</v>
      </c>
      <c r="R140" s="115">
        <v>6357</v>
      </c>
      <c r="S140" s="115">
        <v>4488</v>
      </c>
      <c r="T140" s="115">
        <v>4103</v>
      </c>
      <c r="U140" s="115">
        <v>3472</v>
      </c>
      <c r="V140" s="115">
        <v>2913</v>
      </c>
      <c r="W140" s="115">
        <v>4822</v>
      </c>
      <c r="X140" s="115">
        <v>2889</v>
      </c>
      <c r="Y140" s="115">
        <v>3005</v>
      </c>
      <c r="Z140" s="115">
        <v>4161</v>
      </c>
      <c r="AA140" s="115">
        <v>3156</v>
      </c>
      <c r="AB140" s="115">
        <v>2630</v>
      </c>
      <c r="AC140" s="115">
        <v>1547</v>
      </c>
      <c r="AD140" s="115">
        <v>2479</v>
      </c>
      <c r="AE140" s="115">
        <v>4727</v>
      </c>
      <c r="AF140" s="115">
        <v>7647</v>
      </c>
      <c r="AG140" s="116">
        <f t="shared" si="9"/>
        <v>1547</v>
      </c>
      <c r="AH140" s="116">
        <f t="shared" si="10"/>
        <v>8416</v>
      </c>
      <c r="AI140" s="140">
        <f t="shared" si="8"/>
        <v>3955.1738290395979</v>
      </c>
    </row>
    <row r="141" spans="1:35">
      <c r="A141" s="133">
        <v>32</v>
      </c>
      <c r="B141" s="133" t="str">
        <f t="shared" si="7"/>
        <v>Blanqueador o hipoclorito 1 (Compra)</v>
      </c>
      <c r="C141" s="134" t="s">
        <v>482</v>
      </c>
      <c r="D141" s="134" t="s">
        <v>451</v>
      </c>
      <c r="E141" s="115">
        <v>9152</v>
      </c>
      <c r="F141" s="115">
        <v>19494</v>
      </c>
      <c r="G141" s="115">
        <v>9068</v>
      </c>
      <c r="H141" s="115">
        <v>9661</v>
      </c>
      <c r="I141" s="115">
        <v>8929</v>
      </c>
      <c r="J141" s="115">
        <v>9715</v>
      </c>
      <c r="K141" s="115">
        <v>13360</v>
      </c>
      <c r="L141" s="115">
        <v>7734</v>
      </c>
      <c r="M141" s="115">
        <v>8206</v>
      </c>
      <c r="N141" s="115">
        <v>14999</v>
      </c>
      <c r="O141" s="115">
        <v>10260</v>
      </c>
      <c r="P141" s="115">
        <v>10443</v>
      </c>
      <c r="Q141" s="115">
        <v>10648</v>
      </c>
      <c r="R141" s="115">
        <v>14955</v>
      </c>
      <c r="S141" s="115">
        <v>10873</v>
      </c>
      <c r="T141" s="115">
        <v>9363</v>
      </c>
      <c r="U141" s="115">
        <v>7101</v>
      </c>
      <c r="V141" s="115">
        <v>7859</v>
      </c>
      <c r="W141" s="115">
        <v>11688</v>
      </c>
      <c r="X141" s="115">
        <v>8837</v>
      </c>
      <c r="Y141" s="115">
        <v>11642</v>
      </c>
      <c r="Z141" s="115">
        <v>10083</v>
      </c>
      <c r="AA141" s="115">
        <v>7364</v>
      </c>
      <c r="AB141" s="115">
        <v>7364</v>
      </c>
      <c r="AC141" s="115">
        <v>3916</v>
      </c>
      <c r="AD141" s="115">
        <v>7598</v>
      </c>
      <c r="AE141" s="115">
        <v>9534</v>
      </c>
      <c r="AF141" s="115">
        <v>15117</v>
      </c>
      <c r="AG141" s="116">
        <f t="shared" si="9"/>
        <v>3916</v>
      </c>
      <c r="AH141" s="116">
        <f t="shared" si="10"/>
        <v>19494</v>
      </c>
      <c r="AI141" s="140">
        <f t="shared" si="8"/>
        <v>9664.9551620554139</v>
      </c>
    </row>
    <row r="142" spans="1:35">
      <c r="A142" s="133">
        <v>33</v>
      </c>
      <c r="B142" s="133" t="str">
        <f t="shared" si="7"/>
        <v>Blanqueador o hipoclorito 2 (Compra)</v>
      </c>
      <c r="C142" s="134" t="s">
        <v>483</v>
      </c>
      <c r="D142" s="134" t="s">
        <v>451</v>
      </c>
      <c r="E142" s="115">
        <v>4187</v>
      </c>
      <c r="F142" s="115">
        <v>7753</v>
      </c>
      <c r="G142" s="115">
        <v>4066</v>
      </c>
      <c r="H142" s="115">
        <v>4789</v>
      </c>
      <c r="I142" s="115">
        <v>3916</v>
      </c>
      <c r="J142" s="115">
        <v>5044</v>
      </c>
      <c r="K142" s="115">
        <v>5786</v>
      </c>
      <c r="L142" s="115">
        <v>3826</v>
      </c>
      <c r="M142" s="115">
        <v>4187</v>
      </c>
      <c r="N142" s="115">
        <v>7566</v>
      </c>
      <c r="O142" s="115">
        <v>4003</v>
      </c>
      <c r="P142" s="115">
        <v>4074</v>
      </c>
      <c r="Q142" s="115">
        <v>4154</v>
      </c>
      <c r="R142" s="115">
        <v>8326</v>
      </c>
      <c r="S142" s="115">
        <v>4243</v>
      </c>
      <c r="T142" s="115">
        <v>4418</v>
      </c>
      <c r="U142" s="115">
        <v>3419</v>
      </c>
      <c r="V142" s="115">
        <v>3523</v>
      </c>
      <c r="W142" s="115">
        <v>4559</v>
      </c>
      <c r="X142" s="115">
        <v>3306</v>
      </c>
      <c r="Y142" s="115">
        <v>4695</v>
      </c>
      <c r="Z142" s="115">
        <v>3933</v>
      </c>
      <c r="AA142" s="115">
        <v>2946</v>
      </c>
      <c r="AB142" s="115">
        <v>3156</v>
      </c>
      <c r="AC142" s="115">
        <v>2003</v>
      </c>
      <c r="AD142" s="115">
        <v>3605</v>
      </c>
      <c r="AE142" s="115">
        <v>4166</v>
      </c>
      <c r="AF142" s="115">
        <v>7514</v>
      </c>
      <c r="AG142" s="116">
        <f t="shared" si="9"/>
        <v>2003</v>
      </c>
      <c r="AH142" s="116">
        <f t="shared" si="10"/>
        <v>8326</v>
      </c>
      <c r="AI142" s="140">
        <f t="shared" si="8"/>
        <v>4310.7255350394635</v>
      </c>
    </row>
    <row r="143" spans="1:35">
      <c r="A143" s="133">
        <v>34</v>
      </c>
      <c r="B143" s="133" t="str">
        <f t="shared" si="7"/>
        <v>Blanqueador o hipoclorito 3 (Compra)</v>
      </c>
      <c r="C143" s="134" t="s">
        <v>484</v>
      </c>
      <c r="D143" s="134" t="s">
        <v>451</v>
      </c>
      <c r="E143" s="115">
        <v>36504</v>
      </c>
      <c r="F143" s="115">
        <v>41474</v>
      </c>
      <c r="G143" s="115">
        <v>36435</v>
      </c>
      <c r="H143" s="115">
        <v>46739</v>
      </c>
      <c r="I143" s="115">
        <v>33071</v>
      </c>
      <c r="J143" s="115">
        <v>38345</v>
      </c>
      <c r="K143" s="115">
        <v>35242</v>
      </c>
      <c r="L143" s="115">
        <v>35279</v>
      </c>
      <c r="M143" s="115">
        <v>47656</v>
      </c>
      <c r="N143" s="115">
        <v>50576</v>
      </c>
      <c r="O143" s="115">
        <v>49096</v>
      </c>
      <c r="P143" s="115">
        <v>49970</v>
      </c>
      <c r="Q143" s="115">
        <v>50954</v>
      </c>
      <c r="R143" s="115">
        <v>55268</v>
      </c>
      <c r="S143" s="115">
        <v>52031</v>
      </c>
      <c r="T143" s="115">
        <v>36715</v>
      </c>
      <c r="U143" s="115">
        <v>32191</v>
      </c>
      <c r="V143" s="115">
        <v>58132</v>
      </c>
      <c r="W143" s="115">
        <v>55923</v>
      </c>
      <c r="X143" s="115">
        <v>33664</v>
      </c>
      <c r="Y143" s="115">
        <v>37932</v>
      </c>
      <c r="Z143" s="115">
        <v>48248</v>
      </c>
      <c r="AA143" s="115">
        <v>38188</v>
      </c>
      <c r="AB143" s="115">
        <v>11782</v>
      </c>
      <c r="AC143" s="115">
        <v>32826</v>
      </c>
      <c r="AD143" s="115">
        <v>30195</v>
      </c>
      <c r="AE143" s="115">
        <v>47271</v>
      </c>
      <c r="AF143" s="115">
        <v>26609</v>
      </c>
      <c r="AG143" s="116">
        <f t="shared" si="9"/>
        <v>11782</v>
      </c>
      <c r="AH143" s="116">
        <f t="shared" si="10"/>
        <v>58132</v>
      </c>
      <c r="AI143" s="140">
        <f t="shared" si="8"/>
        <v>38328.251541450787</v>
      </c>
    </row>
    <row r="144" spans="1:35">
      <c r="A144" s="133">
        <v>35</v>
      </c>
      <c r="B144" s="133" t="str">
        <f t="shared" si="7"/>
        <v>Alcohol industrial 1 (Compra)</v>
      </c>
      <c r="C144" s="134" t="s">
        <v>485</v>
      </c>
      <c r="D144" s="134" t="s">
        <v>451</v>
      </c>
      <c r="E144" s="115">
        <v>31876</v>
      </c>
      <c r="F144" s="115">
        <v>31079</v>
      </c>
      <c r="G144" s="115">
        <v>31052</v>
      </c>
      <c r="H144" s="115">
        <v>32686</v>
      </c>
      <c r="I144" s="115">
        <v>30045</v>
      </c>
      <c r="J144" s="115">
        <v>32223</v>
      </c>
      <c r="K144" s="115">
        <v>39450</v>
      </c>
      <c r="L144" s="115">
        <v>25126</v>
      </c>
      <c r="M144" s="115">
        <v>24406</v>
      </c>
      <c r="N144" s="115">
        <v>47685</v>
      </c>
      <c r="O144" s="115">
        <v>33267</v>
      </c>
      <c r="P144" s="115">
        <v>33859</v>
      </c>
      <c r="Q144" s="115">
        <v>34525</v>
      </c>
      <c r="R144" s="115">
        <v>53132</v>
      </c>
      <c r="S144" s="115">
        <v>35255</v>
      </c>
      <c r="T144" s="115">
        <v>32086</v>
      </c>
      <c r="U144" s="115">
        <v>24406</v>
      </c>
      <c r="V144" s="115">
        <v>23850</v>
      </c>
      <c r="W144" s="115">
        <v>37893</v>
      </c>
      <c r="X144" s="115">
        <v>23130</v>
      </c>
      <c r="Y144" s="115">
        <v>25351</v>
      </c>
      <c r="Z144" s="115">
        <v>32692</v>
      </c>
      <c r="AA144" s="115">
        <v>26300</v>
      </c>
      <c r="AB144" s="115">
        <v>24196</v>
      </c>
      <c r="AC144" s="115">
        <v>11382</v>
      </c>
      <c r="AD144" s="115">
        <v>20332</v>
      </c>
      <c r="AE144" s="115">
        <v>51917</v>
      </c>
      <c r="AF144" s="115">
        <v>41196</v>
      </c>
      <c r="AG144" s="116">
        <f t="shared" si="9"/>
        <v>11382</v>
      </c>
      <c r="AH144" s="116">
        <f t="shared" si="10"/>
        <v>53132</v>
      </c>
      <c r="AI144" s="140">
        <f t="shared" si="8"/>
        <v>30026.350853564691</v>
      </c>
    </row>
    <row r="145" spans="1:35">
      <c r="A145" s="133">
        <v>36</v>
      </c>
      <c r="B145" s="133" t="str">
        <f t="shared" si="7"/>
        <v>Alcohol industrial 2 (Compra)</v>
      </c>
      <c r="C145" s="134" t="s">
        <v>486</v>
      </c>
      <c r="D145" s="134" t="s">
        <v>451</v>
      </c>
      <c r="E145" s="115">
        <v>9573</v>
      </c>
      <c r="F145" s="115">
        <v>10410</v>
      </c>
      <c r="G145" s="115">
        <v>10244</v>
      </c>
      <c r="H145" s="115">
        <v>8882</v>
      </c>
      <c r="I145" s="115">
        <v>9232</v>
      </c>
      <c r="J145" s="115">
        <v>10545</v>
      </c>
      <c r="K145" s="115">
        <v>13466</v>
      </c>
      <c r="L145" s="115">
        <v>7948</v>
      </c>
      <c r="M145" s="115">
        <v>8300</v>
      </c>
      <c r="N145" s="115">
        <v>15131</v>
      </c>
      <c r="O145" s="115">
        <v>9278</v>
      </c>
      <c r="P145" s="115">
        <v>9444</v>
      </c>
      <c r="Q145" s="115">
        <v>9629</v>
      </c>
      <c r="R145" s="115">
        <v>16477</v>
      </c>
      <c r="S145" s="115">
        <v>9833</v>
      </c>
      <c r="T145" s="115">
        <v>9784</v>
      </c>
      <c r="U145" s="115">
        <v>9047</v>
      </c>
      <c r="V145" s="115">
        <v>8604</v>
      </c>
      <c r="W145" s="115">
        <v>10568</v>
      </c>
      <c r="X145" s="115">
        <v>7442</v>
      </c>
      <c r="Y145" s="115">
        <v>9765</v>
      </c>
      <c r="Z145" s="115">
        <v>9118</v>
      </c>
      <c r="AA145" s="115">
        <v>8416</v>
      </c>
      <c r="AB145" s="115">
        <v>7364</v>
      </c>
      <c r="AC145" s="115">
        <v>3734</v>
      </c>
      <c r="AD145" s="115">
        <v>7419</v>
      </c>
      <c r="AE145" s="115">
        <v>12979</v>
      </c>
      <c r="AF145" s="115">
        <v>14234</v>
      </c>
      <c r="AG145" s="116">
        <f t="shared" si="9"/>
        <v>3734</v>
      </c>
      <c r="AH145" s="116">
        <f t="shared" si="10"/>
        <v>16477</v>
      </c>
      <c r="AI145" s="140">
        <f t="shared" si="8"/>
        <v>9424.2145911814569</v>
      </c>
    </row>
    <row r="146" spans="1:35">
      <c r="A146" s="133">
        <v>37</v>
      </c>
      <c r="B146" s="133" t="str">
        <f t="shared" si="7"/>
        <v>Creolina 1 (Compra)</v>
      </c>
      <c r="C146" s="134" t="s">
        <v>487</v>
      </c>
      <c r="D146" s="134" t="s">
        <v>451</v>
      </c>
      <c r="E146" s="115">
        <v>5576</v>
      </c>
      <c r="F146" s="115">
        <v>7117</v>
      </c>
      <c r="G146" s="115">
        <v>5429</v>
      </c>
      <c r="H146" s="115">
        <v>5021</v>
      </c>
      <c r="I146" s="115">
        <v>4826</v>
      </c>
      <c r="J146" s="115">
        <v>4261</v>
      </c>
      <c r="K146" s="115">
        <v>8416</v>
      </c>
      <c r="L146" s="115">
        <v>7399</v>
      </c>
      <c r="M146" s="115">
        <v>5681</v>
      </c>
      <c r="N146" s="115">
        <v>21040</v>
      </c>
      <c r="O146" s="115">
        <v>4113</v>
      </c>
      <c r="P146" s="115">
        <v>4187</v>
      </c>
      <c r="Q146" s="115">
        <v>4269</v>
      </c>
      <c r="R146" s="115">
        <v>16917</v>
      </c>
      <c r="S146" s="115">
        <v>4359</v>
      </c>
      <c r="T146" s="115">
        <v>5786</v>
      </c>
      <c r="U146" s="115">
        <v>5891</v>
      </c>
      <c r="V146" s="115">
        <v>3523</v>
      </c>
      <c r="W146" s="115">
        <v>4686</v>
      </c>
      <c r="X146" s="115">
        <v>5212</v>
      </c>
      <c r="Y146" s="115">
        <v>3756</v>
      </c>
      <c r="Z146" s="115">
        <v>4043</v>
      </c>
      <c r="AA146" s="115">
        <v>4208</v>
      </c>
      <c r="AB146" s="115">
        <v>4208</v>
      </c>
      <c r="AC146" s="115">
        <v>2641</v>
      </c>
      <c r="AD146" s="115">
        <v>3640</v>
      </c>
      <c r="AE146" s="115">
        <v>4922</v>
      </c>
      <c r="AF146" s="115">
        <v>12288</v>
      </c>
      <c r="AG146" s="116">
        <f t="shared" si="9"/>
        <v>2641</v>
      </c>
      <c r="AH146" s="116">
        <f t="shared" si="10"/>
        <v>21040</v>
      </c>
      <c r="AI146" s="140">
        <f t="shared" si="8"/>
        <v>5562.9908103153557</v>
      </c>
    </row>
    <row r="147" spans="1:35">
      <c r="A147" s="133">
        <v>38</v>
      </c>
      <c r="B147" s="133" t="str">
        <f t="shared" si="7"/>
        <v>Creolina 2 (Compra)</v>
      </c>
      <c r="C147" s="134" t="s">
        <v>488</v>
      </c>
      <c r="D147" s="134" t="s">
        <v>451</v>
      </c>
      <c r="E147" s="115">
        <v>20198</v>
      </c>
      <c r="F147" s="115">
        <v>19973</v>
      </c>
      <c r="G147" s="115">
        <v>18134</v>
      </c>
      <c r="H147" s="115">
        <v>21820</v>
      </c>
      <c r="I147" s="115">
        <v>19295</v>
      </c>
      <c r="J147" s="115">
        <v>18943</v>
      </c>
      <c r="K147" s="115">
        <v>26826</v>
      </c>
      <c r="L147" s="115">
        <v>19731</v>
      </c>
      <c r="M147" s="115">
        <v>23460</v>
      </c>
      <c r="N147" s="115">
        <v>42080</v>
      </c>
      <c r="O147" s="115">
        <v>18060</v>
      </c>
      <c r="P147" s="115">
        <v>18381</v>
      </c>
      <c r="Q147" s="115">
        <v>18742</v>
      </c>
      <c r="R147" s="115">
        <v>41575</v>
      </c>
      <c r="S147" s="115">
        <v>19139</v>
      </c>
      <c r="T147" s="115">
        <v>20409</v>
      </c>
      <c r="U147" s="115">
        <v>16516</v>
      </c>
      <c r="V147" s="115">
        <v>17383</v>
      </c>
      <c r="W147" s="115">
        <v>20571</v>
      </c>
      <c r="X147" s="115">
        <v>15843</v>
      </c>
      <c r="Y147" s="115">
        <v>16900</v>
      </c>
      <c r="Z147" s="115">
        <v>17747</v>
      </c>
      <c r="AA147" s="115">
        <v>22408</v>
      </c>
      <c r="AB147" s="115">
        <v>12624</v>
      </c>
      <c r="AC147" s="115">
        <v>10562</v>
      </c>
      <c r="AD147" s="115">
        <v>20151</v>
      </c>
      <c r="AE147" s="115">
        <v>27673</v>
      </c>
      <c r="AF147" s="115">
        <v>37925</v>
      </c>
      <c r="AG147" s="116">
        <f t="shared" si="9"/>
        <v>10562</v>
      </c>
      <c r="AH147" s="116">
        <f t="shared" si="10"/>
        <v>42080</v>
      </c>
      <c r="AI147" s="140">
        <f t="shared" si="8"/>
        <v>20551.268541896254</v>
      </c>
    </row>
    <row r="148" spans="1:35">
      <c r="A148" s="133">
        <v>39</v>
      </c>
      <c r="B148" s="133" t="str">
        <f t="shared" si="7"/>
        <v>Líquido para limpiar equipos de oficina 1 (Compra)</v>
      </c>
      <c r="C148" s="134" t="s">
        <v>489</v>
      </c>
      <c r="D148" s="134" t="s">
        <v>451</v>
      </c>
      <c r="E148" s="115">
        <v>6102</v>
      </c>
      <c r="F148" s="115">
        <v>6212</v>
      </c>
      <c r="G148" s="115">
        <v>5933</v>
      </c>
      <c r="H148" s="115">
        <v>9972</v>
      </c>
      <c r="I148" s="115">
        <v>6244</v>
      </c>
      <c r="J148" s="115">
        <v>7925</v>
      </c>
      <c r="K148" s="115">
        <v>9152</v>
      </c>
      <c r="L148" s="115">
        <v>7788</v>
      </c>
      <c r="M148" s="115">
        <v>12940</v>
      </c>
      <c r="N148" s="115">
        <v>14728</v>
      </c>
      <c r="O148" s="115">
        <v>8101</v>
      </c>
      <c r="P148" s="115">
        <v>8246</v>
      </c>
      <c r="Q148" s="115">
        <v>8408</v>
      </c>
      <c r="R148" s="115">
        <v>13554</v>
      </c>
      <c r="S148" s="115">
        <v>8585</v>
      </c>
      <c r="T148" s="115">
        <v>6312</v>
      </c>
      <c r="U148" s="115">
        <v>7364</v>
      </c>
      <c r="V148" s="115">
        <v>4336</v>
      </c>
      <c r="W148" s="115">
        <v>9229</v>
      </c>
      <c r="X148" s="115">
        <v>5235</v>
      </c>
      <c r="Y148" s="115">
        <v>5258</v>
      </c>
      <c r="Z148" s="115">
        <v>7962</v>
      </c>
      <c r="AA148" s="115">
        <v>4734</v>
      </c>
      <c r="AB148" s="115">
        <v>12098</v>
      </c>
      <c r="AC148" s="115">
        <v>2823</v>
      </c>
      <c r="AD148" s="115">
        <v>4669</v>
      </c>
      <c r="AE148" s="115">
        <v>12926</v>
      </c>
      <c r="AF148" s="115">
        <v>17548</v>
      </c>
      <c r="AG148" s="116">
        <f t="shared" si="9"/>
        <v>2823</v>
      </c>
      <c r="AH148" s="116">
        <f t="shared" si="10"/>
        <v>17548</v>
      </c>
      <c r="AI148" s="140">
        <f t="shared" si="8"/>
        <v>7663.2065148878519</v>
      </c>
    </row>
    <row r="149" spans="1:35">
      <c r="A149" s="133">
        <v>40</v>
      </c>
      <c r="B149" s="133" t="str">
        <f t="shared" si="7"/>
        <v>Líquido para limpiar equipos de oficina 2 (Compra)</v>
      </c>
      <c r="C149" s="134" t="s">
        <v>490</v>
      </c>
      <c r="D149" s="134" t="s">
        <v>451</v>
      </c>
      <c r="E149" s="115">
        <v>5102</v>
      </c>
      <c r="F149" s="115">
        <v>6629</v>
      </c>
      <c r="G149" s="115">
        <v>4797</v>
      </c>
      <c r="H149" s="115">
        <v>7252</v>
      </c>
      <c r="I149" s="115">
        <v>5868</v>
      </c>
      <c r="J149" s="115">
        <v>5810</v>
      </c>
      <c r="K149" s="115">
        <v>8100</v>
      </c>
      <c r="L149" s="115">
        <v>7219</v>
      </c>
      <c r="M149" s="115">
        <v>13655</v>
      </c>
      <c r="N149" s="115">
        <v>12624</v>
      </c>
      <c r="O149" s="115">
        <v>5907</v>
      </c>
      <c r="P149" s="115">
        <v>6011</v>
      </c>
      <c r="Q149" s="115">
        <v>6130</v>
      </c>
      <c r="R149" s="115">
        <v>13554</v>
      </c>
      <c r="S149" s="115">
        <v>6259</v>
      </c>
      <c r="T149" s="115">
        <v>5365</v>
      </c>
      <c r="U149" s="115">
        <v>7311</v>
      </c>
      <c r="V149" s="115">
        <v>4007</v>
      </c>
      <c r="W149" s="115">
        <v>6728</v>
      </c>
      <c r="X149" s="115">
        <v>4617</v>
      </c>
      <c r="Y149" s="115">
        <v>3756</v>
      </c>
      <c r="Z149" s="115">
        <v>5804</v>
      </c>
      <c r="AA149" s="115">
        <v>4208</v>
      </c>
      <c r="AB149" s="115">
        <v>12098</v>
      </c>
      <c r="AC149" s="115">
        <v>1913</v>
      </c>
      <c r="AD149" s="115">
        <v>3128</v>
      </c>
      <c r="AE149" s="115">
        <v>12926</v>
      </c>
      <c r="AF149" s="115">
        <v>16443</v>
      </c>
      <c r="AG149" s="116">
        <f t="shared" si="9"/>
        <v>1913</v>
      </c>
      <c r="AH149" s="116">
        <f t="shared" si="10"/>
        <v>16443</v>
      </c>
      <c r="AI149" s="140">
        <f t="shared" si="8"/>
        <v>6411.6314622119926</v>
      </c>
    </row>
    <row r="150" spans="1:35">
      <c r="A150" s="133">
        <v>41</v>
      </c>
      <c r="B150" s="133" t="str">
        <f t="shared" si="7"/>
        <v>Champú para alfombras y tapizados 1 (Compra)</v>
      </c>
      <c r="C150" s="134" t="s">
        <v>491</v>
      </c>
      <c r="D150" s="134" t="s">
        <v>451</v>
      </c>
      <c r="E150" s="115">
        <v>15359</v>
      </c>
      <c r="F150" s="115">
        <v>15938</v>
      </c>
      <c r="G150" s="115">
        <v>14641</v>
      </c>
      <c r="H150" s="115">
        <v>14679</v>
      </c>
      <c r="I150" s="115">
        <v>12957</v>
      </c>
      <c r="J150" s="115">
        <v>19632</v>
      </c>
      <c r="K150" s="115">
        <v>23354</v>
      </c>
      <c r="L150" s="115">
        <v>14852</v>
      </c>
      <c r="M150" s="115">
        <v>12940</v>
      </c>
      <c r="N150" s="115">
        <v>27352</v>
      </c>
      <c r="O150" s="115">
        <v>20998</v>
      </c>
      <c r="P150" s="115">
        <v>21370</v>
      </c>
      <c r="Q150" s="115">
        <v>21790</v>
      </c>
      <c r="R150" s="115">
        <v>31217</v>
      </c>
      <c r="S150" s="115">
        <v>22252</v>
      </c>
      <c r="T150" s="115">
        <v>15570</v>
      </c>
      <c r="U150" s="115">
        <v>13255</v>
      </c>
      <c r="V150" s="115">
        <v>15516</v>
      </c>
      <c r="W150" s="115">
        <v>23916</v>
      </c>
      <c r="X150" s="115">
        <v>11756</v>
      </c>
      <c r="Y150" s="115">
        <v>10140</v>
      </c>
      <c r="Z150" s="115">
        <v>20634</v>
      </c>
      <c r="AA150" s="115">
        <v>12624</v>
      </c>
      <c r="AB150" s="115">
        <v>7364</v>
      </c>
      <c r="AC150" s="115">
        <v>6693</v>
      </c>
      <c r="AD150" s="115">
        <v>14282</v>
      </c>
      <c r="AE150" s="115">
        <v>15703</v>
      </c>
      <c r="AF150" s="115">
        <v>36776</v>
      </c>
      <c r="AG150" s="116">
        <f t="shared" si="9"/>
        <v>6693</v>
      </c>
      <c r="AH150" s="116">
        <f t="shared" si="10"/>
        <v>36776</v>
      </c>
      <c r="AI150" s="140">
        <f t="shared" si="8"/>
        <v>16373.283104723172</v>
      </c>
    </row>
    <row r="151" spans="1:35">
      <c r="A151" s="133">
        <v>42</v>
      </c>
      <c r="B151" s="133" t="str">
        <f t="shared" si="7"/>
        <v>Champú para alfombras y tapizados 2 (Compra)</v>
      </c>
      <c r="C151" s="134" t="s">
        <v>492</v>
      </c>
      <c r="D151" s="134" t="s">
        <v>451</v>
      </c>
      <c r="E151" s="115">
        <v>14202</v>
      </c>
      <c r="F151" s="115">
        <v>17315</v>
      </c>
      <c r="G151" s="115">
        <v>13971</v>
      </c>
      <c r="H151" s="115">
        <v>14679</v>
      </c>
      <c r="I151" s="115">
        <v>11486</v>
      </c>
      <c r="J151" s="115">
        <v>13944</v>
      </c>
      <c r="K151" s="115">
        <v>21987</v>
      </c>
      <c r="L151" s="115">
        <v>14942</v>
      </c>
      <c r="M151" s="115">
        <v>15044</v>
      </c>
      <c r="N151" s="115">
        <v>29456</v>
      </c>
      <c r="O151" s="115">
        <v>14440</v>
      </c>
      <c r="P151" s="115">
        <v>14696</v>
      </c>
      <c r="Q151" s="115">
        <v>14986</v>
      </c>
      <c r="R151" s="115">
        <v>36025</v>
      </c>
      <c r="S151" s="115">
        <v>15302</v>
      </c>
      <c r="T151" s="115">
        <v>14412</v>
      </c>
      <c r="U151" s="115">
        <v>13255</v>
      </c>
      <c r="V151" s="115">
        <v>14093</v>
      </c>
      <c r="W151" s="115">
        <v>16447</v>
      </c>
      <c r="X151" s="115">
        <v>12073</v>
      </c>
      <c r="Y151" s="115">
        <v>12206</v>
      </c>
      <c r="Z151" s="115">
        <v>14189</v>
      </c>
      <c r="AA151" s="115">
        <v>11572</v>
      </c>
      <c r="AB151" s="115">
        <v>7364</v>
      </c>
      <c r="AC151" s="115">
        <v>6693</v>
      </c>
      <c r="AD151" s="115">
        <v>10564</v>
      </c>
      <c r="AE151" s="115">
        <v>15703</v>
      </c>
      <c r="AF151" s="115">
        <v>38367</v>
      </c>
      <c r="AG151" s="116">
        <f t="shared" si="9"/>
        <v>6693</v>
      </c>
      <c r="AH151" s="116">
        <f t="shared" si="10"/>
        <v>38367</v>
      </c>
      <c r="AI151" s="140">
        <f t="shared" si="8"/>
        <v>14962.57849924897</v>
      </c>
    </row>
    <row r="152" spans="1:35">
      <c r="A152" s="133">
        <v>43</v>
      </c>
      <c r="B152" s="133" t="str">
        <f t="shared" si="7"/>
        <v>Lustrador de muebles (Compra)</v>
      </c>
      <c r="C152" s="134" t="s">
        <v>493</v>
      </c>
      <c r="D152" s="134" t="s">
        <v>451</v>
      </c>
      <c r="E152" s="115">
        <v>4787</v>
      </c>
      <c r="F152" s="115">
        <v>10225</v>
      </c>
      <c r="G152" s="115">
        <v>4411</v>
      </c>
      <c r="H152" s="115">
        <v>7252</v>
      </c>
      <c r="I152" s="115">
        <v>4695</v>
      </c>
      <c r="J152" s="115">
        <v>7101</v>
      </c>
      <c r="K152" s="115">
        <v>7154</v>
      </c>
      <c r="L152" s="115">
        <v>5217</v>
      </c>
      <c r="M152" s="115">
        <v>3977</v>
      </c>
      <c r="N152" s="115">
        <v>8942</v>
      </c>
      <c r="O152" s="115">
        <v>12175</v>
      </c>
      <c r="P152" s="115">
        <v>12392</v>
      </c>
      <c r="Q152" s="115">
        <v>12635</v>
      </c>
      <c r="R152" s="115">
        <v>10202</v>
      </c>
      <c r="S152" s="115">
        <v>12902</v>
      </c>
      <c r="T152" s="115">
        <v>5050</v>
      </c>
      <c r="U152" s="115">
        <v>5449</v>
      </c>
      <c r="V152" s="115">
        <v>3404</v>
      </c>
      <c r="W152" s="115">
        <v>13867</v>
      </c>
      <c r="X152" s="115">
        <v>3972</v>
      </c>
      <c r="Y152" s="115">
        <v>2839</v>
      </c>
      <c r="Z152" s="115">
        <v>11964</v>
      </c>
      <c r="AA152" s="115">
        <v>3472</v>
      </c>
      <c r="AB152" s="115">
        <v>3682</v>
      </c>
      <c r="AC152" s="115">
        <v>2185</v>
      </c>
      <c r="AD152" s="115">
        <v>3178</v>
      </c>
      <c r="AE152" s="115">
        <v>7210</v>
      </c>
      <c r="AF152" s="115">
        <v>6365</v>
      </c>
      <c r="AG152" s="116">
        <f t="shared" si="9"/>
        <v>2185</v>
      </c>
      <c r="AH152" s="116">
        <f t="shared" si="10"/>
        <v>13867</v>
      </c>
      <c r="AI152" s="140">
        <f t="shared" si="8"/>
        <v>6107.1850889041798</v>
      </c>
    </row>
    <row r="153" spans="1:35">
      <c r="A153" s="133">
        <v>44</v>
      </c>
      <c r="B153" s="133" t="str">
        <f t="shared" si="7"/>
        <v>Líquido cubre rasguños para madera (Compra)</v>
      </c>
      <c r="C153" s="134" t="s">
        <v>494</v>
      </c>
      <c r="D153" s="134" t="s">
        <v>451</v>
      </c>
      <c r="E153" s="115">
        <v>5365</v>
      </c>
      <c r="F153" s="115">
        <v>10243</v>
      </c>
      <c r="G153" s="115">
        <v>4616</v>
      </c>
      <c r="H153" s="115">
        <v>8867</v>
      </c>
      <c r="I153" s="115">
        <v>5394</v>
      </c>
      <c r="J153" s="115">
        <v>9069</v>
      </c>
      <c r="K153" s="115">
        <v>7890</v>
      </c>
      <c r="L153" s="115">
        <v>6080</v>
      </c>
      <c r="M153" s="115">
        <v>6649</v>
      </c>
      <c r="N153" s="115">
        <v>11020</v>
      </c>
      <c r="O153" s="115">
        <v>8454</v>
      </c>
      <c r="P153" s="115">
        <v>8604</v>
      </c>
      <c r="Q153" s="115">
        <v>8774</v>
      </c>
      <c r="R153" s="115">
        <v>11062</v>
      </c>
      <c r="S153" s="115">
        <v>8959</v>
      </c>
      <c r="T153" s="115">
        <v>5576</v>
      </c>
      <c r="U153" s="115">
        <v>5681</v>
      </c>
      <c r="V153" s="115">
        <v>6971</v>
      </c>
      <c r="W153" s="115">
        <v>9630</v>
      </c>
      <c r="X153" s="115">
        <v>4357</v>
      </c>
      <c r="Y153" s="115">
        <v>3756</v>
      </c>
      <c r="Z153" s="115">
        <v>8308</v>
      </c>
      <c r="AA153" s="115">
        <v>3892</v>
      </c>
      <c r="AB153" s="115">
        <v>9468</v>
      </c>
      <c r="AC153" s="115">
        <v>2652</v>
      </c>
      <c r="AD153" s="115">
        <v>4733</v>
      </c>
      <c r="AE153" s="115">
        <v>8973</v>
      </c>
      <c r="AF153" s="115">
        <v>7205</v>
      </c>
      <c r="AG153" s="116">
        <f t="shared" si="9"/>
        <v>2652</v>
      </c>
      <c r="AH153" s="116">
        <f t="shared" si="10"/>
        <v>11062</v>
      </c>
      <c r="AI153" s="140">
        <f t="shared" si="8"/>
        <v>6705.3688692954065</v>
      </c>
    </row>
    <row r="154" spans="1:35">
      <c r="A154" s="133">
        <v>45</v>
      </c>
      <c r="B154" s="133" t="str">
        <f t="shared" si="7"/>
        <v>Crema para cuero (Compra)</v>
      </c>
      <c r="C154" s="134" t="s">
        <v>495</v>
      </c>
      <c r="D154" s="134" t="s">
        <v>451</v>
      </c>
      <c r="E154" s="115">
        <v>12992</v>
      </c>
      <c r="F154" s="115">
        <v>15019</v>
      </c>
      <c r="G154" s="115">
        <v>11459</v>
      </c>
      <c r="H154" s="115">
        <v>11205</v>
      </c>
      <c r="I154" s="115">
        <v>17144</v>
      </c>
      <c r="J154" s="115">
        <v>12782</v>
      </c>
      <c r="K154" s="115">
        <v>17463</v>
      </c>
      <c r="L154" s="115">
        <v>13337</v>
      </c>
      <c r="M154" s="115">
        <v>12729</v>
      </c>
      <c r="N154" s="115">
        <v>19658</v>
      </c>
      <c r="O154" s="115">
        <v>21105</v>
      </c>
      <c r="P154" s="115">
        <v>21481</v>
      </c>
      <c r="Q154" s="115">
        <v>21903</v>
      </c>
      <c r="R154" s="115">
        <v>22690</v>
      </c>
      <c r="S154" s="115">
        <v>22367</v>
      </c>
      <c r="T154" s="115">
        <v>13255</v>
      </c>
      <c r="U154" s="115">
        <v>10099</v>
      </c>
      <c r="V154" s="115">
        <v>14228</v>
      </c>
      <c r="W154" s="115">
        <v>24039</v>
      </c>
      <c r="X154" s="115">
        <v>10177</v>
      </c>
      <c r="Y154" s="115">
        <v>4507</v>
      </c>
      <c r="Z154" s="115">
        <v>20740</v>
      </c>
      <c r="AA154" s="115">
        <v>13676</v>
      </c>
      <c r="AB154" s="115">
        <v>11572</v>
      </c>
      <c r="AC154" s="115">
        <v>13370</v>
      </c>
      <c r="AD154" s="115">
        <v>8191</v>
      </c>
      <c r="AE154" s="115">
        <v>14810</v>
      </c>
      <c r="AF154" s="115">
        <v>18079</v>
      </c>
      <c r="AG154" s="116">
        <f t="shared" si="9"/>
        <v>4507</v>
      </c>
      <c r="AH154" s="116">
        <f t="shared" si="10"/>
        <v>24039</v>
      </c>
      <c r="AI154" s="140">
        <f t="shared" si="8"/>
        <v>14177.387837762333</v>
      </c>
    </row>
    <row r="155" spans="1:35">
      <c r="A155" s="133">
        <v>46</v>
      </c>
      <c r="B155" s="133" t="str">
        <f t="shared" si="7"/>
        <v>Cera polimérica (Compra)</v>
      </c>
      <c r="C155" s="134" t="s">
        <v>496</v>
      </c>
      <c r="D155" s="134" t="s">
        <v>451</v>
      </c>
      <c r="E155" s="115">
        <v>33811</v>
      </c>
      <c r="F155" s="115">
        <v>32732</v>
      </c>
      <c r="G155" s="115">
        <v>34135</v>
      </c>
      <c r="H155" s="115">
        <v>36796</v>
      </c>
      <c r="I155" s="115">
        <v>30163</v>
      </c>
      <c r="J155" s="115">
        <v>32820</v>
      </c>
      <c r="K155" s="115">
        <v>41028</v>
      </c>
      <c r="L155" s="115">
        <v>34080</v>
      </c>
      <c r="M155" s="115">
        <v>32822</v>
      </c>
      <c r="N155" s="115">
        <v>57860</v>
      </c>
      <c r="O155" s="115">
        <v>34356</v>
      </c>
      <c r="P155" s="115">
        <v>34966</v>
      </c>
      <c r="Q155" s="115">
        <v>35655</v>
      </c>
      <c r="R155" s="115">
        <v>67259</v>
      </c>
      <c r="S155" s="115">
        <v>36409</v>
      </c>
      <c r="T155" s="115">
        <v>33980</v>
      </c>
      <c r="U155" s="115">
        <v>28088</v>
      </c>
      <c r="V155" s="115">
        <v>26804</v>
      </c>
      <c r="W155" s="115">
        <v>39133</v>
      </c>
      <c r="X155" s="115">
        <v>25337</v>
      </c>
      <c r="Y155" s="115">
        <v>29107</v>
      </c>
      <c r="Z155" s="115">
        <v>33762</v>
      </c>
      <c r="AA155" s="115">
        <v>28404</v>
      </c>
      <c r="AB155" s="115">
        <v>7364</v>
      </c>
      <c r="AC155" s="115">
        <v>22399</v>
      </c>
      <c r="AD155" s="115">
        <v>28763</v>
      </c>
      <c r="AE155" s="115">
        <v>53120</v>
      </c>
      <c r="AF155" s="115">
        <v>71651</v>
      </c>
      <c r="AG155" s="116">
        <f t="shared" si="9"/>
        <v>7364</v>
      </c>
      <c r="AH155" s="116">
        <f t="shared" si="10"/>
        <v>71651</v>
      </c>
      <c r="AI155" s="140">
        <f t="shared" si="8"/>
        <v>32640.078742420177</v>
      </c>
    </row>
    <row r="156" spans="1:35">
      <c r="A156" s="133">
        <v>47</v>
      </c>
      <c r="B156" s="133" t="str">
        <f t="shared" si="7"/>
        <v>Cera emulsionada Neutra (Compra)</v>
      </c>
      <c r="C156" s="134" t="s">
        <v>497</v>
      </c>
      <c r="D156" s="134" t="s">
        <v>451</v>
      </c>
      <c r="E156" s="115">
        <v>14396</v>
      </c>
      <c r="F156" s="115">
        <v>19465</v>
      </c>
      <c r="G156" s="115">
        <v>13915</v>
      </c>
      <c r="H156" s="115">
        <v>19932</v>
      </c>
      <c r="I156" s="115">
        <v>14694</v>
      </c>
      <c r="J156" s="115">
        <v>14597</v>
      </c>
      <c r="K156" s="115">
        <v>21250</v>
      </c>
      <c r="L156" s="115">
        <v>13334</v>
      </c>
      <c r="M156" s="115">
        <v>12729</v>
      </c>
      <c r="N156" s="115">
        <v>31560</v>
      </c>
      <c r="O156" s="115">
        <v>15236</v>
      </c>
      <c r="P156" s="115">
        <v>15508</v>
      </c>
      <c r="Q156" s="115">
        <v>15814</v>
      </c>
      <c r="R156" s="115">
        <v>30575</v>
      </c>
      <c r="S156" s="115">
        <v>16147</v>
      </c>
      <c r="T156" s="115">
        <v>14623</v>
      </c>
      <c r="U156" s="115">
        <v>12203</v>
      </c>
      <c r="V156" s="115">
        <v>16058</v>
      </c>
      <c r="W156" s="115">
        <v>17355</v>
      </c>
      <c r="X156" s="115">
        <v>11336</v>
      </c>
      <c r="Y156" s="115">
        <v>11831</v>
      </c>
      <c r="Z156" s="115">
        <v>14973</v>
      </c>
      <c r="AA156" s="115">
        <v>14728</v>
      </c>
      <c r="AB156" s="115">
        <v>7364</v>
      </c>
      <c r="AC156" s="115">
        <v>6647</v>
      </c>
      <c r="AD156" s="115">
        <v>13028</v>
      </c>
      <c r="AE156" s="115">
        <v>22113</v>
      </c>
      <c r="AF156" s="115">
        <v>51451</v>
      </c>
      <c r="AG156" s="116">
        <f t="shared" si="9"/>
        <v>6647</v>
      </c>
      <c r="AH156" s="116">
        <f t="shared" si="10"/>
        <v>51451</v>
      </c>
      <c r="AI156" s="140">
        <f t="shared" si="8"/>
        <v>15978.821913194044</v>
      </c>
    </row>
    <row r="157" spans="1:35">
      <c r="A157" s="133">
        <v>48</v>
      </c>
      <c r="B157" s="133" t="str">
        <f t="shared" si="7"/>
        <v>Cera emulsionada roja (Compra)</v>
      </c>
      <c r="C157" s="134" t="s">
        <v>498</v>
      </c>
      <c r="D157" s="134" t="s">
        <v>451</v>
      </c>
      <c r="E157" s="115">
        <v>15060</v>
      </c>
      <c r="F157" s="115">
        <v>22522</v>
      </c>
      <c r="G157" s="115">
        <v>14117</v>
      </c>
      <c r="H157" s="115">
        <v>20537</v>
      </c>
      <c r="I157" s="115">
        <v>15164</v>
      </c>
      <c r="J157" s="115">
        <v>15148</v>
      </c>
      <c r="K157" s="115">
        <v>21776</v>
      </c>
      <c r="L157" s="115">
        <v>14189</v>
      </c>
      <c r="M157" s="115">
        <v>12729</v>
      </c>
      <c r="N157" s="115">
        <v>39976</v>
      </c>
      <c r="O157" s="115">
        <v>15457</v>
      </c>
      <c r="P157" s="115">
        <v>15733</v>
      </c>
      <c r="Q157" s="115">
        <v>16042</v>
      </c>
      <c r="R157" s="115">
        <v>33801</v>
      </c>
      <c r="S157" s="115">
        <v>16381</v>
      </c>
      <c r="T157" s="115">
        <v>15254</v>
      </c>
      <c r="U157" s="115">
        <v>12624</v>
      </c>
      <c r="V157" s="115">
        <v>16668</v>
      </c>
      <c r="W157" s="115">
        <v>17607</v>
      </c>
      <c r="X157" s="115">
        <v>11802</v>
      </c>
      <c r="Y157" s="115">
        <v>11831</v>
      </c>
      <c r="Z157" s="115">
        <v>15190</v>
      </c>
      <c r="AA157" s="115">
        <v>15780</v>
      </c>
      <c r="AB157" s="115">
        <v>15780</v>
      </c>
      <c r="AC157" s="115">
        <v>6738</v>
      </c>
      <c r="AD157" s="115">
        <v>13635</v>
      </c>
      <c r="AE157" s="115">
        <v>22113</v>
      </c>
      <c r="AF157" s="115">
        <v>51451</v>
      </c>
      <c r="AG157" s="116">
        <f t="shared" si="9"/>
        <v>6738</v>
      </c>
      <c r="AH157" s="116">
        <f t="shared" si="10"/>
        <v>51451</v>
      </c>
      <c r="AI157" s="140">
        <f t="shared" si="8"/>
        <v>17007.115766769657</v>
      </c>
    </row>
    <row r="158" spans="1:35">
      <c r="A158" s="133">
        <v>49</v>
      </c>
      <c r="B158" s="133" t="str">
        <f t="shared" si="7"/>
        <v>Cera solvente (Compra)</v>
      </c>
      <c r="C158" s="134" t="s">
        <v>499</v>
      </c>
      <c r="D158" s="134" t="s">
        <v>451</v>
      </c>
      <c r="E158" s="115">
        <v>65561</v>
      </c>
      <c r="F158" s="115">
        <v>69306</v>
      </c>
      <c r="G158" s="115">
        <v>55721</v>
      </c>
      <c r="H158" s="115">
        <v>72232</v>
      </c>
      <c r="I158" s="115">
        <v>53518</v>
      </c>
      <c r="J158" s="115">
        <v>64992</v>
      </c>
      <c r="K158" s="115">
        <v>47340</v>
      </c>
      <c r="L158" s="115">
        <v>70693</v>
      </c>
      <c r="M158" s="115">
        <v>45446</v>
      </c>
      <c r="N158" s="115">
        <v>84338</v>
      </c>
      <c r="O158" s="115">
        <v>73352</v>
      </c>
      <c r="P158" s="115">
        <v>74655</v>
      </c>
      <c r="Q158" s="115">
        <v>76124</v>
      </c>
      <c r="R158" s="115">
        <v>95373</v>
      </c>
      <c r="S158" s="115">
        <v>77734</v>
      </c>
      <c r="T158" s="115">
        <v>65750</v>
      </c>
      <c r="U158" s="115">
        <v>64435</v>
      </c>
      <c r="V158" s="115">
        <v>47902</v>
      </c>
      <c r="W158" s="115">
        <v>83550</v>
      </c>
      <c r="X158" s="115">
        <v>44051</v>
      </c>
      <c r="Y158" s="115">
        <v>46946</v>
      </c>
      <c r="Z158" s="115">
        <v>72082</v>
      </c>
      <c r="AA158" s="115">
        <v>84160</v>
      </c>
      <c r="AB158" s="115">
        <v>24196</v>
      </c>
      <c r="AC158" s="115">
        <v>31232</v>
      </c>
      <c r="AD158" s="115">
        <v>48072</v>
      </c>
      <c r="AE158" s="115">
        <v>108162</v>
      </c>
      <c r="AF158" s="115">
        <v>133180</v>
      </c>
      <c r="AG158" s="116">
        <f t="shared" si="9"/>
        <v>24196</v>
      </c>
      <c r="AH158" s="116">
        <f t="shared" si="10"/>
        <v>133180</v>
      </c>
      <c r="AI158" s="140">
        <f t="shared" si="8"/>
        <v>62885.008655016456</v>
      </c>
    </row>
    <row r="159" spans="1:35">
      <c r="A159" s="133">
        <v>50</v>
      </c>
      <c r="B159" s="133" t="str">
        <f t="shared" si="7"/>
        <v>Sellante para pisos (Compra)</v>
      </c>
      <c r="C159" s="134" t="s">
        <v>500</v>
      </c>
      <c r="D159" s="134" t="s">
        <v>451</v>
      </c>
      <c r="E159" s="115">
        <v>69748</v>
      </c>
      <c r="F159" s="115">
        <v>50858</v>
      </c>
      <c r="G159" s="115">
        <v>62339</v>
      </c>
      <c r="H159" s="115">
        <v>81902</v>
      </c>
      <c r="I159" s="115">
        <v>57227</v>
      </c>
      <c r="J159" s="115">
        <v>64446</v>
      </c>
      <c r="K159" s="115">
        <v>70484</v>
      </c>
      <c r="L159" s="115">
        <v>62380</v>
      </c>
      <c r="M159" s="115">
        <v>46604</v>
      </c>
      <c r="N159" s="115">
        <v>115720</v>
      </c>
      <c r="O159" s="115">
        <v>68989</v>
      </c>
      <c r="P159" s="115">
        <v>70216</v>
      </c>
      <c r="Q159" s="115">
        <v>71597</v>
      </c>
      <c r="R159" s="115">
        <v>109389</v>
      </c>
      <c r="S159" s="115">
        <v>73111</v>
      </c>
      <c r="T159" s="115">
        <v>69958</v>
      </c>
      <c r="U159" s="115">
        <v>50917</v>
      </c>
      <c r="V159" s="115">
        <v>55036</v>
      </c>
      <c r="W159" s="115">
        <v>78582</v>
      </c>
      <c r="X159" s="115">
        <v>50201</v>
      </c>
      <c r="Y159" s="115">
        <v>47321</v>
      </c>
      <c r="Z159" s="115">
        <v>67795</v>
      </c>
      <c r="AA159" s="115">
        <v>57860</v>
      </c>
      <c r="AB159" s="115">
        <v>71536</v>
      </c>
      <c r="AC159" s="115">
        <v>36696</v>
      </c>
      <c r="AD159" s="115">
        <v>53104</v>
      </c>
      <c r="AE159" s="115">
        <v>72309</v>
      </c>
      <c r="AF159" s="115">
        <v>153867</v>
      </c>
      <c r="AG159" s="116">
        <f t="shared" si="9"/>
        <v>36696</v>
      </c>
      <c r="AH159" s="116">
        <f t="shared" si="10"/>
        <v>153867</v>
      </c>
      <c r="AI159" s="140">
        <f t="shared" si="8"/>
        <v>66794.197893873497</v>
      </c>
    </row>
    <row r="160" spans="1:35">
      <c r="A160" s="133">
        <v>51</v>
      </c>
      <c r="B160" s="133" t="str">
        <f t="shared" si="7"/>
        <v>Mantenedor de pisos (Compra)</v>
      </c>
      <c r="C160" s="134" t="s">
        <v>501</v>
      </c>
      <c r="D160" s="134" t="s">
        <v>451</v>
      </c>
      <c r="E160" s="115">
        <v>29824</v>
      </c>
      <c r="F160" s="115">
        <v>28737</v>
      </c>
      <c r="G160" s="115">
        <v>26850</v>
      </c>
      <c r="H160" s="115">
        <v>29653</v>
      </c>
      <c r="I160" s="115">
        <v>29258</v>
      </c>
      <c r="J160" s="115">
        <v>27926</v>
      </c>
      <c r="K160" s="115">
        <v>39240</v>
      </c>
      <c r="L160" s="115">
        <v>28891</v>
      </c>
      <c r="M160" s="115">
        <v>24617</v>
      </c>
      <c r="N160" s="115">
        <v>50496</v>
      </c>
      <c r="O160" s="115">
        <v>30308</v>
      </c>
      <c r="P160" s="115">
        <v>30847</v>
      </c>
      <c r="Q160" s="115">
        <v>31455</v>
      </c>
      <c r="R160" s="115">
        <v>53179</v>
      </c>
      <c r="S160" s="115">
        <v>32120</v>
      </c>
      <c r="T160" s="115">
        <v>30087</v>
      </c>
      <c r="U160" s="115">
        <v>23775</v>
      </c>
      <c r="V160" s="115">
        <v>24866</v>
      </c>
      <c r="W160" s="115">
        <v>34522</v>
      </c>
      <c r="X160" s="115">
        <v>21670</v>
      </c>
      <c r="Y160" s="115">
        <v>22534</v>
      </c>
      <c r="Z160" s="115">
        <v>29783</v>
      </c>
      <c r="AA160" s="115">
        <v>25248</v>
      </c>
      <c r="AB160" s="115">
        <v>7364</v>
      </c>
      <c r="AC160" s="115">
        <v>16208</v>
      </c>
      <c r="AD160" s="115">
        <v>25237</v>
      </c>
      <c r="AE160" s="115">
        <v>28042</v>
      </c>
      <c r="AF160" s="115">
        <v>41727</v>
      </c>
      <c r="AG160" s="116">
        <f t="shared" si="9"/>
        <v>7364</v>
      </c>
      <c r="AH160" s="116">
        <f t="shared" si="10"/>
        <v>53179</v>
      </c>
      <c r="AI160" s="140">
        <f t="shared" si="8"/>
        <v>27309.238770872853</v>
      </c>
    </row>
    <row r="161" spans="1:35">
      <c r="A161" s="133">
        <v>52</v>
      </c>
      <c r="B161" s="133" t="str">
        <f t="shared" si="7"/>
        <v>Removedor de cera (Compra)</v>
      </c>
      <c r="C161" s="134" t="s">
        <v>502</v>
      </c>
      <c r="D161" s="134" t="s">
        <v>451</v>
      </c>
      <c r="E161" s="115">
        <v>15485</v>
      </c>
      <c r="F161" s="115">
        <v>22337</v>
      </c>
      <c r="G161" s="115">
        <v>14272</v>
      </c>
      <c r="H161" s="115">
        <v>15117</v>
      </c>
      <c r="I161" s="115">
        <v>13379</v>
      </c>
      <c r="J161" s="115">
        <v>20050</v>
      </c>
      <c r="K161" s="115">
        <v>23775</v>
      </c>
      <c r="L161" s="115">
        <v>16141</v>
      </c>
      <c r="M161" s="115">
        <v>13560</v>
      </c>
      <c r="N161" s="115">
        <v>33138</v>
      </c>
      <c r="O161" s="115">
        <v>14086</v>
      </c>
      <c r="P161" s="115">
        <v>14337</v>
      </c>
      <c r="Q161" s="115">
        <v>14619</v>
      </c>
      <c r="R161" s="115">
        <v>33794</v>
      </c>
      <c r="S161" s="115">
        <v>14928</v>
      </c>
      <c r="T161" s="115">
        <v>15675</v>
      </c>
      <c r="U161" s="115">
        <v>11835</v>
      </c>
      <c r="V161" s="115">
        <v>12127</v>
      </c>
      <c r="W161" s="115">
        <v>16045</v>
      </c>
      <c r="X161" s="115">
        <v>12347</v>
      </c>
      <c r="Y161" s="115">
        <v>13145</v>
      </c>
      <c r="Z161" s="115">
        <v>13842</v>
      </c>
      <c r="AA161" s="115">
        <v>13676</v>
      </c>
      <c r="AB161" s="115">
        <v>15780</v>
      </c>
      <c r="AC161" s="115">
        <v>6101</v>
      </c>
      <c r="AD161" s="115">
        <v>10724</v>
      </c>
      <c r="AE161" s="115">
        <v>18381</v>
      </c>
      <c r="AF161" s="115">
        <v>65330</v>
      </c>
      <c r="AG161" s="116">
        <f t="shared" si="9"/>
        <v>6101</v>
      </c>
      <c r="AH161" s="116">
        <f t="shared" si="10"/>
        <v>65330</v>
      </c>
      <c r="AI161" s="140">
        <f t="shared" si="8"/>
        <v>16405.741005872744</v>
      </c>
    </row>
    <row r="162" spans="1:35">
      <c r="A162" s="133">
        <v>53</v>
      </c>
      <c r="B162" s="133" t="str">
        <f t="shared" si="7"/>
        <v>Abrillantador para piso laminado (Compra)</v>
      </c>
      <c r="C162" s="134" t="s">
        <v>503</v>
      </c>
      <c r="D162" s="134" t="s">
        <v>451</v>
      </c>
      <c r="E162" s="115">
        <v>26826</v>
      </c>
      <c r="F162" s="115">
        <v>27338</v>
      </c>
      <c r="G162" s="115">
        <v>27331</v>
      </c>
      <c r="H162" s="115">
        <v>58770</v>
      </c>
      <c r="I162" s="115">
        <v>25977</v>
      </c>
      <c r="J162" s="115">
        <v>38360</v>
      </c>
      <c r="K162" s="115">
        <v>41028</v>
      </c>
      <c r="L162" s="115">
        <v>29377</v>
      </c>
      <c r="M162" s="115">
        <v>39555</v>
      </c>
      <c r="N162" s="115">
        <v>64698</v>
      </c>
      <c r="O162" s="115">
        <v>44013</v>
      </c>
      <c r="P162" s="115">
        <v>44794</v>
      </c>
      <c r="Q162" s="115">
        <v>45675</v>
      </c>
      <c r="R162" s="115">
        <v>66184</v>
      </c>
      <c r="S162" s="115">
        <v>46641</v>
      </c>
      <c r="T162" s="115">
        <v>27036</v>
      </c>
      <c r="U162" s="115">
        <v>29140</v>
      </c>
      <c r="V162" s="115">
        <v>25747</v>
      </c>
      <c r="W162" s="115">
        <v>50131</v>
      </c>
      <c r="X162" s="115">
        <v>22627</v>
      </c>
      <c r="Y162" s="115">
        <v>22158</v>
      </c>
      <c r="Z162" s="115">
        <v>43251</v>
      </c>
      <c r="AA162" s="115">
        <v>21040</v>
      </c>
      <c r="AB162" s="115">
        <v>7364</v>
      </c>
      <c r="AC162" s="115">
        <v>9470</v>
      </c>
      <c r="AD162" s="115">
        <v>16449</v>
      </c>
      <c r="AE162" s="115">
        <v>35818</v>
      </c>
      <c r="AF162" s="115">
        <v>33682</v>
      </c>
      <c r="AG162" s="116">
        <f t="shared" si="9"/>
        <v>7364</v>
      </c>
      <c r="AH162" s="116">
        <f t="shared" si="10"/>
        <v>66184</v>
      </c>
      <c r="AI162" s="140">
        <f t="shared" si="8"/>
        <v>30428.030767530814</v>
      </c>
    </row>
    <row r="163" spans="1:35">
      <c r="A163" s="133">
        <v>54</v>
      </c>
      <c r="B163" s="133" t="str">
        <f t="shared" si="7"/>
        <v>Jabón neutro para pisos 1 (Compra)</v>
      </c>
      <c r="C163" s="134" t="s">
        <v>504</v>
      </c>
      <c r="D163" s="134" t="s">
        <v>451</v>
      </c>
      <c r="E163" s="115">
        <v>13518</v>
      </c>
      <c r="F163" s="115">
        <v>12282</v>
      </c>
      <c r="G163" s="115">
        <v>13477</v>
      </c>
      <c r="H163" s="115">
        <v>13216</v>
      </c>
      <c r="I163" s="115">
        <v>11900</v>
      </c>
      <c r="J163" s="115">
        <v>19760</v>
      </c>
      <c r="K163" s="115">
        <v>20409</v>
      </c>
      <c r="L163" s="115">
        <v>12082</v>
      </c>
      <c r="M163" s="115">
        <v>10730</v>
      </c>
      <c r="N163" s="115">
        <v>29456</v>
      </c>
      <c r="O163" s="115">
        <v>20510</v>
      </c>
      <c r="P163" s="115">
        <v>20875</v>
      </c>
      <c r="Q163" s="115">
        <v>21285</v>
      </c>
      <c r="R163" s="115">
        <v>27041</v>
      </c>
      <c r="S163" s="115">
        <v>21735</v>
      </c>
      <c r="T163" s="115">
        <v>13781</v>
      </c>
      <c r="U163" s="115">
        <v>10730</v>
      </c>
      <c r="V163" s="115">
        <v>11654</v>
      </c>
      <c r="W163" s="115">
        <v>23363</v>
      </c>
      <c r="X163" s="115">
        <v>10904</v>
      </c>
      <c r="Y163" s="115">
        <v>10891</v>
      </c>
      <c r="Z163" s="115">
        <v>20156</v>
      </c>
      <c r="AA163" s="115">
        <v>13676</v>
      </c>
      <c r="AB163" s="115">
        <v>7364</v>
      </c>
      <c r="AC163" s="115">
        <v>5099</v>
      </c>
      <c r="AD163" s="115">
        <v>10463</v>
      </c>
      <c r="AE163" s="115">
        <v>15222</v>
      </c>
      <c r="AF163" s="115">
        <v>25240</v>
      </c>
      <c r="AG163" s="116">
        <f t="shared" si="9"/>
        <v>5099</v>
      </c>
      <c r="AH163" s="116">
        <f t="shared" si="10"/>
        <v>29456</v>
      </c>
      <c r="AI163" s="140">
        <f t="shared" si="8"/>
        <v>14608.497958106838</v>
      </c>
    </row>
    <row r="164" spans="1:35">
      <c r="A164" s="133">
        <v>55</v>
      </c>
      <c r="B164" s="133" t="str">
        <f t="shared" si="7"/>
        <v>Jabón neutro para pisos 2 (Compra)</v>
      </c>
      <c r="C164" s="134" t="s">
        <v>505</v>
      </c>
      <c r="D164" s="134" t="s">
        <v>451</v>
      </c>
      <c r="E164" s="115">
        <v>66970</v>
      </c>
      <c r="F164" s="115">
        <v>62814</v>
      </c>
      <c r="G164" s="115">
        <v>65735</v>
      </c>
      <c r="H164" s="115">
        <v>65140</v>
      </c>
      <c r="I164" s="115">
        <v>59057</v>
      </c>
      <c r="J164" s="115">
        <v>85211</v>
      </c>
      <c r="K164" s="115">
        <v>104148</v>
      </c>
      <c r="L164" s="115">
        <v>54003</v>
      </c>
      <c r="M164" s="115">
        <v>53652</v>
      </c>
      <c r="N164" s="115">
        <v>157800</v>
      </c>
      <c r="O164" s="115">
        <v>84159</v>
      </c>
      <c r="P164" s="115">
        <v>85655</v>
      </c>
      <c r="Q164" s="115">
        <v>87340</v>
      </c>
      <c r="R164" s="115">
        <v>141956</v>
      </c>
      <c r="S164" s="115">
        <v>89188</v>
      </c>
      <c r="T164" s="115">
        <v>67223</v>
      </c>
      <c r="U164" s="115">
        <v>57860</v>
      </c>
      <c r="V164" s="115">
        <v>55016</v>
      </c>
      <c r="W164" s="115">
        <v>95860</v>
      </c>
      <c r="X164" s="115">
        <v>50333</v>
      </c>
      <c r="Y164" s="115">
        <v>51077</v>
      </c>
      <c r="Z164" s="115">
        <v>82703</v>
      </c>
      <c r="AA164" s="115">
        <v>57860</v>
      </c>
      <c r="AB164" s="115">
        <v>73640</v>
      </c>
      <c r="AC164" s="115">
        <v>24767</v>
      </c>
      <c r="AD164" s="115">
        <v>54145</v>
      </c>
      <c r="AE164" s="115">
        <v>74752</v>
      </c>
      <c r="AF164" s="115">
        <v>114836</v>
      </c>
      <c r="AG164" s="116">
        <f t="shared" si="9"/>
        <v>24767</v>
      </c>
      <c r="AH164" s="116">
        <f t="shared" si="10"/>
        <v>157800</v>
      </c>
      <c r="AI164" s="140">
        <f t="shared" si="8"/>
        <v>70571.411234390092</v>
      </c>
    </row>
    <row r="165" spans="1:35">
      <c r="A165" s="133">
        <v>56</v>
      </c>
      <c r="B165" s="133" t="str">
        <f t="shared" si="7"/>
        <v>Varsol  ecológico 1 (Compra)</v>
      </c>
      <c r="C165" s="134" t="s">
        <v>506</v>
      </c>
      <c r="D165" s="134" t="s">
        <v>451</v>
      </c>
      <c r="E165" s="115">
        <v>14202</v>
      </c>
      <c r="F165" s="115">
        <v>11718</v>
      </c>
      <c r="G165" s="115">
        <v>12123</v>
      </c>
      <c r="H165" s="115">
        <v>13781</v>
      </c>
      <c r="I165" s="115">
        <v>10891</v>
      </c>
      <c r="J165" s="115">
        <v>13980</v>
      </c>
      <c r="K165" s="115">
        <v>16096</v>
      </c>
      <c r="L165" s="115">
        <v>11045</v>
      </c>
      <c r="M165" s="115">
        <v>10383</v>
      </c>
      <c r="N165" s="115">
        <v>18108</v>
      </c>
      <c r="O165" s="115">
        <v>14750</v>
      </c>
      <c r="P165" s="115">
        <v>15013</v>
      </c>
      <c r="Q165" s="115">
        <v>15307</v>
      </c>
      <c r="R165" s="115">
        <v>19935</v>
      </c>
      <c r="S165" s="115">
        <v>15632</v>
      </c>
      <c r="T165" s="115">
        <v>14412</v>
      </c>
      <c r="U165" s="115">
        <v>9521</v>
      </c>
      <c r="V165" s="115">
        <v>8571</v>
      </c>
      <c r="W165" s="115">
        <v>16801</v>
      </c>
      <c r="X165" s="115">
        <v>9900</v>
      </c>
      <c r="Y165" s="115">
        <v>10140</v>
      </c>
      <c r="Z165" s="115">
        <v>14496</v>
      </c>
      <c r="AA165" s="115">
        <v>9468</v>
      </c>
      <c r="AB165" s="115">
        <v>5201</v>
      </c>
      <c r="AC165" s="115">
        <v>4189</v>
      </c>
      <c r="AD165" s="115">
        <v>9957</v>
      </c>
      <c r="AE165" s="115">
        <v>12660</v>
      </c>
      <c r="AF165" s="115">
        <v>16178</v>
      </c>
      <c r="AG165" s="116">
        <f t="shared" si="9"/>
        <v>4189</v>
      </c>
      <c r="AH165" s="116">
        <f t="shared" si="10"/>
        <v>19935</v>
      </c>
      <c r="AI165" s="140">
        <f t="shared" si="8"/>
        <v>11820.33182252378</v>
      </c>
    </row>
    <row r="166" spans="1:35">
      <c r="A166" s="133">
        <v>57</v>
      </c>
      <c r="B166" s="133" t="str">
        <f t="shared" si="7"/>
        <v>Varsol ecológico 2 (Compra)</v>
      </c>
      <c r="C166" s="134" t="s">
        <v>507</v>
      </c>
      <c r="D166" s="134" t="s">
        <v>451</v>
      </c>
      <c r="E166" s="115">
        <v>38924</v>
      </c>
      <c r="F166" s="115">
        <v>30857</v>
      </c>
      <c r="G166" s="115">
        <v>35532</v>
      </c>
      <c r="H166" s="115">
        <v>40222</v>
      </c>
      <c r="I166" s="115">
        <v>27088</v>
      </c>
      <c r="J166" s="115">
        <v>41033</v>
      </c>
      <c r="K166" s="115">
        <v>37872</v>
      </c>
      <c r="L166" s="115">
        <v>32334</v>
      </c>
      <c r="M166" s="115">
        <v>24406</v>
      </c>
      <c r="N166" s="115">
        <v>53676</v>
      </c>
      <c r="O166" s="115">
        <v>38582</v>
      </c>
      <c r="P166" s="115">
        <v>39268</v>
      </c>
      <c r="Q166" s="115">
        <v>40040</v>
      </c>
      <c r="R166" s="115">
        <v>59618</v>
      </c>
      <c r="S166" s="115">
        <v>40887</v>
      </c>
      <c r="T166" s="115">
        <v>39134</v>
      </c>
      <c r="U166" s="115">
        <v>29035</v>
      </c>
      <c r="V166" s="115">
        <v>26830</v>
      </c>
      <c r="W166" s="115">
        <v>43945</v>
      </c>
      <c r="X166" s="115">
        <v>29583</v>
      </c>
      <c r="Y166" s="115">
        <v>24412</v>
      </c>
      <c r="Z166" s="115">
        <v>37914</v>
      </c>
      <c r="AA166" s="115">
        <v>33664</v>
      </c>
      <c r="AB166" s="115">
        <v>21303</v>
      </c>
      <c r="AC166" s="115">
        <v>12201</v>
      </c>
      <c r="AD166" s="115">
        <v>32044</v>
      </c>
      <c r="AE166" s="115">
        <v>43088</v>
      </c>
      <c r="AF166" s="115">
        <v>56755</v>
      </c>
      <c r="AG166" s="116">
        <f t="shared" si="9"/>
        <v>12201</v>
      </c>
      <c r="AH166" s="116">
        <f t="shared" si="10"/>
        <v>59618</v>
      </c>
      <c r="AI166" s="140">
        <f t="shared" si="8"/>
        <v>33931.346114276821</v>
      </c>
    </row>
    <row r="167" spans="1:35">
      <c r="A167" s="133">
        <v>58</v>
      </c>
      <c r="B167" s="133" t="str">
        <f t="shared" si="7"/>
        <v>Desmanchador multiusos (Compra)</v>
      </c>
      <c r="C167" s="134" t="s">
        <v>508</v>
      </c>
      <c r="D167" s="134" t="s">
        <v>451</v>
      </c>
      <c r="E167" s="115">
        <v>11677</v>
      </c>
      <c r="F167" s="115">
        <v>10644</v>
      </c>
      <c r="G167" s="115">
        <v>11007</v>
      </c>
      <c r="H167" s="115">
        <v>14560</v>
      </c>
      <c r="I167" s="115">
        <v>11363</v>
      </c>
      <c r="J167" s="115">
        <v>11835</v>
      </c>
      <c r="K167" s="115">
        <v>15885</v>
      </c>
      <c r="L167" s="115">
        <v>12230</v>
      </c>
      <c r="M167" s="115">
        <v>12940</v>
      </c>
      <c r="N167" s="115">
        <v>26300</v>
      </c>
      <c r="O167" s="115">
        <v>12534</v>
      </c>
      <c r="P167" s="115">
        <v>12757</v>
      </c>
      <c r="Q167" s="115">
        <v>13008</v>
      </c>
      <c r="R167" s="115">
        <v>22791</v>
      </c>
      <c r="S167" s="115">
        <v>13283</v>
      </c>
      <c r="T167" s="115">
        <v>11888</v>
      </c>
      <c r="U167" s="115">
        <v>11572</v>
      </c>
      <c r="V167" s="115">
        <v>10942</v>
      </c>
      <c r="W167" s="115">
        <v>14276</v>
      </c>
      <c r="X167" s="115">
        <v>9333</v>
      </c>
      <c r="Y167" s="115">
        <v>9858</v>
      </c>
      <c r="Z167" s="115">
        <v>12316</v>
      </c>
      <c r="AA167" s="115">
        <v>10520</v>
      </c>
      <c r="AB167" s="115">
        <v>7890</v>
      </c>
      <c r="AC167" s="115">
        <v>15570</v>
      </c>
      <c r="AD167" s="115">
        <v>9538</v>
      </c>
      <c r="AE167" s="115">
        <v>12018</v>
      </c>
      <c r="AF167" s="115">
        <v>20598</v>
      </c>
      <c r="AG167" s="116">
        <f t="shared" si="9"/>
        <v>7890</v>
      </c>
      <c r="AH167" s="116">
        <f t="shared" si="10"/>
        <v>26300</v>
      </c>
      <c r="AI167" s="140">
        <f t="shared" si="8"/>
        <v>12818.748390297847</v>
      </c>
    </row>
    <row r="168" spans="1:35">
      <c r="A168" s="133">
        <v>59</v>
      </c>
      <c r="B168" s="133" t="str">
        <f t="shared" si="7"/>
        <v>Brillametal en crema (Compra)</v>
      </c>
      <c r="C168" s="134" t="s">
        <v>509</v>
      </c>
      <c r="D168" s="134" t="s">
        <v>451</v>
      </c>
      <c r="E168" s="115">
        <v>11151</v>
      </c>
      <c r="F168" s="115">
        <v>10360</v>
      </c>
      <c r="G168" s="115">
        <v>11705</v>
      </c>
      <c r="H168" s="115">
        <v>9688</v>
      </c>
      <c r="I168" s="115">
        <v>11224</v>
      </c>
      <c r="J168" s="115">
        <v>10710</v>
      </c>
      <c r="K168" s="115">
        <v>12098</v>
      </c>
      <c r="L168" s="115">
        <v>13677</v>
      </c>
      <c r="M168" s="115">
        <v>12098</v>
      </c>
      <c r="N168" s="115">
        <v>16994</v>
      </c>
      <c r="O168" s="115">
        <v>11301</v>
      </c>
      <c r="P168" s="115">
        <v>11502</v>
      </c>
      <c r="Q168" s="115">
        <v>11728</v>
      </c>
      <c r="R168" s="115">
        <v>18169</v>
      </c>
      <c r="S168" s="115">
        <v>11975</v>
      </c>
      <c r="T168" s="115">
        <v>11362</v>
      </c>
      <c r="U168" s="115">
        <v>14728</v>
      </c>
      <c r="V168" s="115">
        <v>12811</v>
      </c>
      <c r="W168" s="115">
        <v>12871</v>
      </c>
      <c r="X168" s="115">
        <v>10310</v>
      </c>
      <c r="Y168" s="115">
        <v>10140</v>
      </c>
      <c r="Z168" s="115">
        <v>11104</v>
      </c>
      <c r="AA168" s="115">
        <v>10520</v>
      </c>
      <c r="AB168" s="115">
        <v>5260</v>
      </c>
      <c r="AC168" s="115">
        <v>8358</v>
      </c>
      <c r="AD168" s="115">
        <v>12233</v>
      </c>
      <c r="AE168" s="115">
        <v>12996</v>
      </c>
      <c r="AF168" s="115">
        <v>24001</v>
      </c>
      <c r="AG168" s="116">
        <f t="shared" si="9"/>
        <v>5260</v>
      </c>
      <c r="AH168" s="116">
        <f t="shared" si="10"/>
        <v>24001</v>
      </c>
      <c r="AI168" s="140">
        <f t="shared" si="8"/>
        <v>11751.78174614105</v>
      </c>
    </row>
    <row r="169" spans="1:35">
      <c r="A169" s="133">
        <v>60</v>
      </c>
      <c r="B169" s="133" t="str">
        <f t="shared" si="7"/>
        <v>Brillametal líquido (Compra)</v>
      </c>
      <c r="C169" s="134" t="s">
        <v>510</v>
      </c>
      <c r="D169" s="134" t="s">
        <v>451</v>
      </c>
      <c r="E169" s="115">
        <v>33138</v>
      </c>
      <c r="F169" s="115">
        <v>24871</v>
      </c>
      <c r="G169" s="115">
        <v>35005</v>
      </c>
      <c r="H169" s="115">
        <v>49854</v>
      </c>
      <c r="I169" s="115">
        <v>32638</v>
      </c>
      <c r="J169" s="115">
        <v>49553</v>
      </c>
      <c r="K169" s="115">
        <v>33664</v>
      </c>
      <c r="L169" s="115">
        <v>31644</v>
      </c>
      <c r="M169" s="115">
        <v>23354</v>
      </c>
      <c r="N169" s="115">
        <v>52600</v>
      </c>
      <c r="O169" s="115">
        <v>53267</v>
      </c>
      <c r="P169" s="115">
        <v>54214</v>
      </c>
      <c r="Q169" s="115">
        <v>55280</v>
      </c>
      <c r="R169" s="115">
        <v>50699</v>
      </c>
      <c r="S169" s="115">
        <v>56449</v>
      </c>
      <c r="T169" s="115">
        <v>33348</v>
      </c>
      <c r="U169" s="115">
        <v>31034</v>
      </c>
      <c r="V169" s="115">
        <v>59923</v>
      </c>
      <c r="W169" s="115">
        <v>60674</v>
      </c>
      <c r="X169" s="115">
        <v>34831</v>
      </c>
      <c r="Y169" s="115">
        <v>35116</v>
      </c>
      <c r="Z169" s="115">
        <v>52345</v>
      </c>
      <c r="AA169" s="115">
        <v>37872</v>
      </c>
      <c r="AB169" s="115">
        <v>12624</v>
      </c>
      <c r="AC169" s="115">
        <v>11776</v>
      </c>
      <c r="AD169" s="115">
        <v>28543</v>
      </c>
      <c r="AE169" s="115">
        <v>79319</v>
      </c>
      <c r="AF169" s="115">
        <v>52512</v>
      </c>
      <c r="AG169" s="116">
        <f t="shared" si="9"/>
        <v>11776</v>
      </c>
      <c r="AH169" s="116">
        <f t="shared" si="10"/>
        <v>79319</v>
      </c>
      <c r="AI169" s="140">
        <f t="shared" si="8"/>
        <v>37789.440843531309</v>
      </c>
    </row>
    <row r="170" spans="1:35">
      <c r="A170" s="133">
        <v>61</v>
      </c>
      <c r="B170" s="133" t="str">
        <f t="shared" si="7"/>
        <v>Betún (Compra)</v>
      </c>
      <c r="C170" s="134" t="s">
        <v>511</v>
      </c>
      <c r="D170" s="134" t="s">
        <v>451</v>
      </c>
      <c r="E170" s="115">
        <v>15570</v>
      </c>
      <c r="F170" s="115">
        <v>6812</v>
      </c>
      <c r="G170" s="115">
        <v>14405</v>
      </c>
      <c r="H170" s="115">
        <v>13317</v>
      </c>
      <c r="I170" s="115">
        <v>12462</v>
      </c>
      <c r="J170" s="115">
        <v>16818</v>
      </c>
      <c r="K170" s="115">
        <v>18936</v>
      </c>
      <c r="L170" s="115">
        <v>10564</v>
      </c>
      <c r="M170" s="115">
        <v>15044</v>
      </c>
      <c r="N170" s="115">
        <v>23144</v>
      </c>
      <c r="O170" s="115">
        <v>18306</v>
      </c>
      <c r="P170" s="115">
        <v>18631</v>
      </c>
      <c r="Q170" s="115">
        <v>18997</v>
      </c>
      <c r="R170" s="115">
        <v>22937</v>
      </c>
      <c r="S170" s="115">
        <v>19400</v>
      </c>
      <c r="T170" s="115">
        <v>15780</v>
      </c>
      <c r="U170" s="115">
        <v>12519</v>
      </c>
      <c r="V170" s="115">
        <v>23382</v>
      </c>
      <c r="W170" s="115">
        <v>20851</v>
      </c>
      <c r="X170" s="115">
        <v>10538</v>
      </c>
      <c r="Y170" s="115">
        <v>10329</v>
      </c>
      <c r="Z170" s="115">
        <v>17989</v>
      </c>
      <c r="AA170" s="115">
        <v>18831</v>
      </c>
      <c r="AB170" s="115">
        <v>11572</v>
      </c>
      <c r="AC170" s="115">
        <v>9597</v>
      </c>
      <c r="AD170" s="115">
        <v>8262</v>
      </c>
      <c r="AE170" s="115">
        <v>23234</v>
      </c>
      <c r="AF170" s="115">
        <v>18476</v>
      </c>
      <c r="AG170" s="116">
        <f t="shared" si="9"/>
        <v>6812</v>
      </c>
      <c r="AH170" s="116">
        <f t="shared" si="10"/>
        <v>23382</v>
      </c>
      <c r="AI170" s="140">
        <f t="shared" si="8"/>
        <v>14997.442064082215</v>
      </c>
    </row>
    <row r="171" spans="1:35">
      <c r="A171" s="133">
        <v>62</v>
      </c>
      <c r="B171" s="133" t="str">
        <f t="shared" si="7"/>
        <v>Ambientador 1 (Compra)</v>
      </c>
      <c r="C171" s="134" t="s">
        <v>512</v>
      </c>
      <c r="D171" s="134" t="s">
        <v>451</v>
      </c>
      <c r="E171" s="115">
        <v>11362</v>
      </c>
      <c r="F171" s="115">
        <v>12445</v>
      </c>
      <c r="G171" s="115">
        <v>11233</v>
      </c>
      <c r="H171" s="115">
        <v>11332</v>
      </c>
      <c r="I171" s="115">
        <v>12206</v>
      </c>
      <c r="J171" s="115">
        <v>13442</v>
      </c>
      <c r="K171" s="115">
        <v>17042</v>
      </c>
      <c r="L171" s="115">
        <v>11814</v>
      </c>
      <c r="M171" s="115">
        <v>10730</v>
      </c>
      <c r="N171" s="115">
        <v>23144</v>
      </c>
      <c r="O171" s="115">
        <v>9470</v>
      </c>
      <c r="P171" s="115">
        <v>9638</v>
      </c>
      <c r="Q171" s="115">
        <v>9828</v>
      </c>
      <c r="R171" s="115">
        <v>23291</v>
      </c>
      <c r="S171" s="115">
        <v>10036</v>
      </c>
      <c r="T171" s="115">
        <v>11572</v>
      </c>
      <c r="U171" s="115">
        <v>10678</v>
      </c>
      <c r="V171" s="115">
        <v>10057</v>
      </c>
      <c r="W171" s="115">
        <v>10787</v>
      </c>
      <c r="X171" s="115">
        <v>9289</v>
      </c>
      <c r="Y171" s="115">
        <v>11173</v>
      </c>
      <c r="Z171" s="115">
        <v>9306</v>
      </c>
      <c r="AA171" s="115">
        <v>10520</v>
      </c>
      <c r="AB171" s="115">
        <v>7364</v>
      </c>
      <c r="AC171" s="115">
        <v>4917</v>
      </c>
      <c r="AD171" s="115">
        <v>11717</v>
      </c>
      <c r="AE171" s="115">
        <v>15222</v>
      </c>
      <c r="AF171" s="115">
        <v>305345</v>
      </c>
      <c r="AG171" s="116">
        <f t="shared" si="9"/>
        <v>4917</v>
      </c>
      <c r="AH171" s="116">
        <f t="shared" si="10"/>
        <v>305345</v>
      </c>
      <c r="AI171" s="140">
        <f t="shared" si="8"/>
        <v>13694.478298511664</v>
      </c>
    </row>
    <row r="172" spans="1:35">
      <c r="A172" s="133">
        <v>63</v>
      </c>
      <c r="B172" s="133" t="str">
        <f t="shared" si="7"/>
        <v>Ambientador 2 (Compra)</v>
      </c>
      <c r="C172" s="134" t="s">
        <v>513</v>
      </c>
      <c r="D172" s="134" t="s">
        <v>451</v>
      </c>
      <c r="E172" s="115">
        <v>13571</v>
      </c>
      <c r="F172" s="115">
        <v>13982</v>
      </c>
      <c r="G172" s="115">
        <v>13654</v>
      </c>
      <c r="H172" s="115">
        <v>13028</v>
      </c>
      <c r="I172" s="115">
        <v>15488</v>
      </c>
      <c r="J172" s="115">
        <v>13010</v>
      </c>
      <c r="K172" s="115">
        <v>17358</v>
      </c>
      <c r="L172" s="115">
        <v>11858</v>
      </c>
      <c r="M172" s="115">
        <v>13886</v>
      </c>
      <c r="N172" s="115">
        <v>19558</v>
      </c>
      <c r="O172" s="115">
        <v>13946</v>
      </c>
      <c r="P172" s="115">
        <v>14195</v>
      </c>
      <c r="Q172" s="115">
        <v>14473</v>
      </c>
      <c r="R172" s="115">
        <v>21593</v>
      </c>
      <c r="S172" s="115">
        <v>14780</v>
      </c>
      <c r="T172" s="115">
        <v>13781</v>
      </c>
      <c r="U172" s="115">
        <v>12098</v>
      </c>
      <c r="V172" s="115">
        <v>10705</v>
      </c>
      <c r="W172" s="115">
        <v>15885</v>
      </c>
      <c r="X172" s="115">
        <v>10461</v>
      </c>
      <c r="Y172" s="115">
        <v>12769</v>
      </c>
      <c r="Z172" s="115">
        <v>13704</v>
      </c>
      <c r="AA172" s="115">
        <v>12624</v>
      </c>
      <c r="AB172" s="115">
        <v>7890</v>
      </c>
      <c r="AC172" s="115">
        <v>8401</v>
      </c>
      <c r="AD172" s="115">
        <v>9902</v>
      </c>
      <c r="AE172" s="115">
        <v>10772</v>
      </c>
      <c r="AF172" s="115">
        <v>19669</v>
      </c>
      <c r="AG172" s="116">
        <f t="shared" si="9"/>
        <v>7890</v>
      </c>
      <c r="AH172" s="116">
        <f t="shared" si="10"/>
        <v>21593</v>
      </c>
      <c r="AI172" s="140">
        <f t="shared" si="8"/>
        <v>13316.882828847054</v>
      </c>
    </row>
    <row r="173" spans="1:35">
      <c r="A173" s="133">
        <v>64</v>
      </c>
      <c r="B173" s="133" t="str">
        <f t="shared" si="7"/>
        <v>Insecticida 1 (Compra)</v>
      </c>
      <c r="C173" s="134" t="s">
        <v>514</v>
      </c>
      <c r="D173" s="134" t="s">
        <v>451</v>
      </c>
      <c r="E173" s="115">
        <v>21776</v>
      </c>
      <c r="F173" s="115">
        <v>17847</v>
      </c>
      <c r="G173" s="115">
        <v>20493</v>
      </c>
      <c r="H173" s="115">
        <v>15899</v>
      </c>
      <c r="I173" s="115">
        <v>22221</v>
      </c>
      <c r="J173" s="115">
        <v>23032</v>
      </c>
      <c r="K173" s="115">
        <v>26300</v>
      </c>
      <c r="L173" s="115">
        <v>19211</v>
      </c>
      <c r="M173" s="115">
        <v>20619</v>
      </c>
      <c r="N173" s="115">
        <v>29505</v>
      </c>
      <c r="O173" s="115">
        <v>27437</v>
      </c>
      <c r="P173" s="115">
        <v>27924</v>
      </c>
      <c r="Q173" s="115">
        <v>28473</v>
      </c>
      <c r="R173" s="115">
        <v>32556</v>
      </c>
      <c r="S173" s="115">
        <v>29075</v>
      </c>
      <c r="T173" s="115">
        <v>21987</v>
      </c>
      <c r="U173" s="115">
        <v>21566</v>
      </c>
      <c r="V173" s="115">
        <v>24866</v>
      </c>
      <c r="W173" s="115">
        <v>31252</v>
      </c>
      <c r="X173" s="115">
        <v>15716</v>
      </c>
      <c r="Y173" s="115">
        <v>22534</v>
      </c>
      <c r="Z173" s="115">
        <v>26963</v>
      </c>
      <c r="AA173" s="115">
        <v>16832</v>
      </c>
      <c r="AB173" s="115">
        <v>13150</v>
      </c>
      <c r="AC173" s="115">
        <v>18569</v>
      </c>
      <c r="AD173" s="115">
        <v>17674</v>
      </c>
      <c r="AE173" s="115">
        <v>20078</v>
      </c>
      <c r="AF173" s="115">
        <v>18918</v>
      </c>
      <c r="AG173" s="116">
        <f t="shared" si="9"/>
        <v>13150</v>
      </c>
      <c r="AH173" s="116">
        <f t="shared" si="10"/>
        <v>32556</v>
      </c>
      <c r="AI173" s="140">
        <f t="shared" si="8"/>
        <v>21932.907589453411</v>
      </c>
    </row>
    <row r="174" spans="1:35">
      <c r="A174" s="133">
        <v>65</v>
      </c>
      <c r="B174" s="133" t="str">
        <f t="shared" si="7"/>
        <v>Insecticida 2 (Compra)</v>
      </c>
      <c r="C174" s="134" t="s">
        <v>515</v>
      </c>
      <c r="D174" s="134" t="s">
        <v>451</v>
      </c>
      <c r="E174" s="115">
        <v>20987</v>
      </c>
      <c r="F174" s="115">
        <v>17847</v>
      </c>
      <c r="G174" s="115">
        <v>21318</v>
      </c>
      <c r="H174" s="115">
        <v>15899</v>
      </c>
      <c r="I174" s="115">
        <v>21178</v>
      </c>
      <c r="J174" s="115">
        <v>26988</v>
      </c>
      <c r="K174" s="115">
        <v>27352</v>
      </c>
      <c r="L174" s="115">
        <v>19624</v>
      </c>
      <c r="M174" s="115">
        <v>20619</v>
      </c>
      <c r="N174" s="115">
        <v>30738</v>
      </c>
      <c r="O174" s="115">
        <v>29109</v>
      </c>
      <c r="P174" s="115">
        <v>29626</v>
      </c>
      <c r="Q174" s="115">
        <v>30209</v>
      </c>
      <c r="R174" s="115">
        <v>33918</v>
      </c>
      <c r="S174" s="115">
        <v>30848</v>
      </c>
      <c r="T174" s="115">
        <v>21250</v>
      </c>
      <c r="U174" s="115">
        <v>22513</v>
      </c>
      <c r="V174" s="115">
        <v>24866</v>
      </c>
      <c r="W174" s="115">
        <v>33156</v>
      </c>
      <c r="X174" s="115">
        <v>15862</v>
      </c>
      <c r="Y174" s="115">
        <v>22534</v>
      </c>
      <c r="Z174" s="115">
        <v>28606</v>
      </c>
      <c r="AA174" s="115">
        <v>17358</v>
      </c>
      <c r="AB174" s="115">
        <v>13150</v>
      </c>
      <c r="AC174" s="115">
        <v>20745</v>
      </c>
      <c r="AD174" s="115">
        <v>17674</v>
      </c>
      <c r="AE174" s="115">
        <v>154734</v>
      </c>
      <c r="AF174" s="115">
        <v>18918</v>
      </c>
      <c r="AG174" s="116">
        <f t="shared" si="9"/>
        <v>13150</v>
      </c>
      <c r="AH174" s="116">
        <f t="shared" si="10"/>
        <v>154734</v>
      </c>
      <c r="AI174" s="140">
        <f t="shared" si="8"/>
        <v>25373.012826247963</v>
      </c>
    </row>
    <row r="175" spans="1:35">
      <c r="A175" s="133">
        <v>66</v>
      </c>
      <c r="B175" s="133" t="str">
        <f t="shared" ref="B175:B238" si="11">_xlfn.CONCAT(C175," (",D175,")")</f>
        <v>Limpiones 1 (Compra)</v>
      </c>
      <c r="C175" s="134" t="s">
        <v>516</v>
      </c>
      <c r="D175" s="134" t="s">
        <v>451</v>
      </c>
      <c r="E175" s="115">
        <v>5523</v>
      </c>
      <c r="F175" s="115">
        <v>7161</v>
      </c>
      <c r="G175" s="115">
        <v>4923</v>
      </c>
      <c r="H175" s="115">
        <v>6124</v>
      </c>
      <c r="I175" s="115">
        <v>4742</v>
      </c>
      <c r="J175" s="115">
        <v>4648</v>
      </c>
      <c r="K175" s="115">
        <v>6733</v>
      </c>
      <c r="L175" s="115">
        <v>4975</v>
      </c>
      <c r="M175" s="115">
        <v>5239</v>
      </c>
      <c r="N175" s="115">
        <v>10520</v>
      </c>
      <c r="O175" s="115">
        <v>5268</v>
      </c>
      <c r="P175" s="115">
        <v>5362</v>
      </c>
      <c r="Q175" s="115">
        <v>5467</v>
      </c>
      <c r="R175" s="115">
        <v>9004</v>
      </c>
      <c r="S175" s="115">
        <v>5584</v>
      </c>
      <c r="T175" s="115">
        <v>5786</v>
      </c>
      <c r="U175" s="115">
        <v>4418</v>
      </c>
      <c r="V175" s="115">
        <v>3387</v>
      </c>
      <c r="W175" s="115">
        <v>6001</v>
      </c>
      <c r="X175" s="115">
        <v>4208</v>
      </c>
      <c r="Y175" s="115">
        <v>4695</v>
      </c>
      <c r="Z175" s="115">
        <v>5178</v>
      </c>
      <c r="AA175" s="115">
        <v>3892</v>
      </c>
      <c r="AB175" s="115">
        <v>2747</v>
      </c>
      <c r="AC175" s="115">
        <v>2791</v>
      </c>
      <c r="AD175" s="115">
        <v>3756</v>
      </c>
      <c r="AE175" s="115">
        <v>4702</v>
      </c>
      <c r="AF175" s="115">
        <v>8310</v>
      </c>
      <c r="AG175" s="116">
        <f t="shared" si="9"/>
        <v>2747</v>
      </c>
      <c r="AH175" s="116">
        <f t="shared" si="10"/>
        <v>10520</v>
      </c>
      <c r="AI175" s="140">
        <f t="shared" si="8"/>
        <v>5169.6368469122617</v>
      </c>
    </row>
    <row r="176" spans="1:35">
      <c r="A176" s="133">
        <v>67</v>
      </c>
      <c r="B176" s="133" t="str">
        <f t="shared" si="11"/>
        <v>Limpiones 2 (Compra)</v>
      </c>
      <c r="C176" s="134" t="s">
        <v>517</v>
      </c>
      <c r="D176" s="134" t="s">
        <v>451</v>
      </c>
      <c r="E176" s="115">
        <v>15622</v>
      </c>
      <c r="F176" s="115">
        <v>15873</v>
      </c>
      <c r="G176" s="115">
        <v>14319</v>
      </c>
      <c r="H176" s="115">
        <v>17466</v>
      </c>
      <c r="I176" s="115">
        <v>16194</v>
      </c>
      <c r="J176" s="115">
        <v>13112</v>
      </c>
      <c r="K176" s="115">
        <v>15254</v>
      </c>
      <c r="L176" s="115">
        <v>12528</v>
      </c>
      <c r="M176" s="115">
        <v>15254</v>
      </c>
      <c r="N176" s="115">
        <v>20886</v>
      </c>
      <c r="O176" s="115">
        <v>13330</v>
      </c>
      <c r="P176" s="115">
        <v>13567</v>
      </c>
      <c r="Q176" s="115">
        <v>13834</v>
      </c>
      <c r="R176" s="115">
        <v>23320</v>
      </c>
      <c r="S176" s="115">
        <v>14126</v>
      </c>
      <c r="T176" s="115">
        <v>15885</v>
      </c>
      <c r="U176" s="115">
        <v>13781</v>
      </c>
      <c r="V176" s="115">
        <v>13253</v>
      </c>
      <c r="W176" s="115">
        <v>15182</v>
      </c>
      <c r="X176" s="115">
        <v>10310</v>
      </c>
      <c r="Y176" s="115">
        <v>12769</v>
      </c>
      <c r="Z176" s="115">
        <v>13100</v>
      </c>
      <c r="AA176" s="115">
        <v>12624</v>
      </c>
      <c r="AB176" s="115">
        <v>9468</v>
      </c>
      <c r="AC176" s="115">
        <v>10068</v>
      </c>
      <c r="AD176" s="115">
        <v>10352</v>
      </c>
      <c r="AE176" s="115">
        <v>14966</v>
      </c>
      <c r="AF176" s="115">
        <v>20421</v>
      </c>
      <c r="AG176" s="116">
        <f t="shared" si="9"/>
        <v>9468</v>
      </c>
      <c r="AH176" s="116">
        <f t="shared" si="10"/>
        <v>23320</v>
      </c>
      <c r="AI176" s="140">
        <f t="shared" si="8"/>
        <v>14261.798733515619</v>
      </c>
    </row>
    <row r="177" spans="1:35">
      <c r="A177" s="133">
        <v>68</v>
      </c>
      <c r="B177" s="133" t="str">
        <f t="shared" si="11"/>
        <v>Limpiones 3 (Compra)</v>
      </c>
      <c r="C177" s="134" t="s">
        <v>518</v>
      </c>
      <c r="D177" s="134" t="s">
        <v>451</v>
      </c>
      <c r="E177" s="115">
        <v>6207</v>
      </c>
      <c r="F177" s="115">
        <v>6563</v>
      </c>
      <c r="G177" s="115">
        <v>5635</v>
      </c>
      <c r="H177" s="115">
        <v>7390</v>
      </c>
      <c r="I177" s="115">
        <v>4184</v>
      </c>
      <c r="J177" s="115">
        <v>5681</v>
      </c>
      <c r="K177" s="115">
        <v>7259</v>
      </c>
      <c r="L177" s="115">
        <v>5015</v>
      </c>
      <c r="M177" s="115">
        <v>6102</v>
      </c>
      <c r="N177" s="115">
        <v>10520</v>
      </c>
      <c r="O177" s="115">
        <v>6777</v>
      </c>
      <c r="P177" s="115">
        <v>6897</v>
      </c>
      <c r="Q177" s="115">
        <v>7033</v>
      </c>
      <c r="R177" s="115">
        <v>9337</v>
      </c>
      <c r="S177" s="115">
        <v>7182</v>
      </c>
      <c r="T177" s="115">
        <v>6417</v>
      </c>
      <c r="U177" s="115">
        <v>5313</v>
      </c>
      <c r="V177" s="115">
        <v>3401</v>
      </c>
      <c r="W177" s="115">
        <v>7719</v>
      </c>
      <c r="X177" s="115">
        <v>5018</v>
      </c>
      <c r="Y177" s="115">
        <v>4695</v>
      </c>
      <c r="Z177" s="115">
        <v>6659</v>
      </c>
      <c r="AA177" s="115">
        <v>4734</v>
      </c>
      <c r="AB177" s="115">
        <v>3051</v>
      </c>
      <c r="AC177" s="115">
        <v>2416</v>
      </c>
      <c r="AD177" s="115">
        <v>3756</v>
      </c>
      <c r="AE177" s="115">
        <v>5832</v>
      </c>
      <c r="AF177" s="115">
        <v>8310</v>
      </c>
      <c r="AG177" s="116">
        <f t="shared" si="9"/>
        <v>2416</v>
      </c>
      <c r="AH177" s="116">
        <f t="shared" si="10"/>
        <v>10520</v>
      </c>
      <c r="AI177" s="140">
        <f t="shared" si="8"/>
        <v>5698.5385508669724</v>
      </c>
    </row>
    <row r="178" spans="1:35">
      <c r="A178" s="133">
        <v>69</v>
      </c>
      <c r="B178" s="133" t="str">
        <f t="shared" si="11"/>
        <v>Limpiones 4 (Compra)</v>
      </c>
      <c r="C178" s="134" t="s">
        <v>519</v>
      </c>
      <c r="D178" s="134" t="s">
        <v>451</v>
      </c>
      <c r="E178" s="115">
        <v>15275</v>
      </c>
      <c r="F178" s="115">
        <v>13134</v>
      </c>
      <c r="G178" s="115">
        <v>13845</v>
      </c>
      <c r="H178" s="115">
        <v>18065</v>
      </c>
      <c r="I178" s="115">
        <v>10005</v>
      </c>
      <c r="J178" s="115">
        <v>15106</v>
      </c>
      <c r="K178" s="115">
        <v>17358</v>
      </c>
      <c r="L178" s="115">
        <v>13550</v>
      </c>
      <c r="M178" s="115">
        <v>13886</v>
      </c>
      <c r="N178" s="115">
        <v>19475</v>
      </c>
      <c r="O178" s="115">
        <v>16858</v>
      </c>
      <c r="P178" s="115">
        <v>17158</v>
      </c>
      <c r="Q178" s="115">
        <v>17496</v>
      </c>
      <c r="R178" s="115">
        <v>22160</v>
      </c>
      <c r="S178" s="115">
        <v>17867</v>
      </c>
      <c r="T178" s="115">
        <v>15464</v>
      </c>
      <c r="U178" s="115">
        <v>15464</v>
      </c>
      <c r="V178" s="115">
        <v>9214</v>
      </c>
      <c r="W178" s="115">
        <v>19202</v>
      </c>
      <c r="X178" s="115">
        <v>10204</v>
      </c>
      <c r="Y178" s="115">
        <v>12769</v>
      </c>
      <c r="Z178" s="115">
        <v>16568</v>
      </c>
      <c r="AA178" s="115">
        <v>10520</v>
      </c>
      <c r="AB178" s="115">
        <v>5260</v>
      </c>
      <c r="AC178" s="115">
        <v>7851</v>
      </c>
      <c r="AD178" s="115">
        <v>10215</v>
      </c>
      <c r="AE178" s="115">
        <v>12072</v>
      </c>
      <c r="AF178" s="115">
        <v>20421</v>
      </c>
      <c r="AG178" s="116">
        <f t="shared" si="9"/>
        <v>5260</v>
      </c>
      <c r="AH178" s="116">
        <f t="shared" si="10"/>
        <v>22160</v>
      </c>
      <c r="AI178" s="140">
        <f t="shared" si="8"/>
        <v>13647.312990279641</v>
      </c>
    </row>
    <row r="179" spans="1:35">
      <c r="A179" s="133">
        <v>70</v>
      </c>
      <c r="B179" s="133" t="str">
        <f t="shared" si="11"/>
        <v>Limpiones 5 (Compra)</v>
      </c>
      <c r="C179" s="134" t="s">
        <v>520</v>
      </c>
      <c r="D179" s="134" t="s">
        <v>451</v>
      </c>
      <c r="E179" s="115">
        <v>17042</v>
      </c>
      <c r="F179" s="115">
        <v>14842</v>
      </c>
      <c r="G179" s="115">
        <v>14529</v>
      </c>
      <c r="H179" s="115">
        <v>17915</v>
      </c>
      <c r="I179" s="115">
        <v>14282</v>
      </c>
      <c r="J179" s="115">
        <v>21302</v>
      </c>
      <c r="K179" s="115">
        <v>19146</v>
      </c>
      <c r="L179" s="115">
        <v>17201</v>
      </c>
      <c r="M179" s="115">
        <v>18515</v>
      </c>
      <c r="N179" s="115">
        <v>21504</v>
      </c>
      <c r="O179" s="115">
        <v>23806</v>
      </c>
      <c r="P179" s="115">
        <v>24229</v>
      </c>
      <c r="Q179" s="115">
        <v>24705</v>
      </c>
      <c r="R179" s="115">
        <v>24552</v>
      </c>
      <c r="S179" s="115">
        <v>25228</v>
      </c>
      <c r="T179" s="115">
        <v>17253</v>
      </c>
      <c r="U179" s="115">
        <v>15359</v>
      </c>
      <c r="V179" s="115">
        <v>10028</v>
      </c>
      <c r="W179" s="115">
        <v>27115</v>
      </c>
      <c r="X179" s="115">
        <v>14728</v>
      </c>
      <c r="Y179" s="115">
        <v>12769</v>
      </c>
      <c r="Z179" s="115">
        <v>23394</v>
      </c>
      <c r="AA179" s="115">
        <v>17253</v>
      </c>
      <c r="AB179" s="115">
        <v>5260</v>
      </c>
      <c r="AC179" s="115">
        <v>9321</v>
      </c>
      <c r="AD179" s="115">
        <v>10516</v>
      </c>
      <c r="AE179" s="115">
        <v>12659</v>
      </c>
      <c r="AF179" s="115">
        <v>8310</v>
      </c>
      <c r="AG179" s="116">
        <f t="shared" si="9"/>
        <v>5260</v>
      </c>
      <c r="AH179" s="116">
        <f t="shared" si="10"/>
        <v>27115</v>
      </c>
      <c r="AI179" s="140">
        <f t="shared" si="8"/>
        <v>15838.646525565342</v>
      </c>
    </row>
    <row r="180" spans="1:35">
      <c r="A180" s="133">
        <v>71</v>
      </c>
      <c r="B180" s="133" t="str">
        <f t="shared" si="11"/>
        <v>Bayetilla 1 (Compra)</v>
      </c>
      <c r="C180" s="134" t="s">
        <v>521</v>
      </c>
      <c r="D180" s="134" t="s">
        <v>451</v>
      </c>
      <c r="E180" s="115">
        <v>9310</v>
      </c>
      <c r="F180" s="115">
        <v>9884</v>
      </c>
      <c r="G180" s="115">
        <v>9609</v>
      </c>
      <c r="H180" s="115">
        <v>10351</v>
      </c>
      <c r="I180" s="115">
        <v>6991</v>
      </c>
      <c r="J180" s="115">
        <v>8785</v>
      </c>
      <c r="K180" s="115">
        <v>13571</v>
      </c>
      <c r="L180" s="115">
        <v>17053</v>
      </c>
      <c r="M180" s="115">
        <v>9363</v>
      </c>
      <c r="N180" s="115">
        <v>17304</v>
      </c>
      <c r="O180" s="115">
        <v>9162</v>
      </c>
      <c r="P180" s="115">
        <v>9324</v>
      </c>
      <c r="Q180" s="115">
        <v>9508</v>
      </c>
      <c r="R180" s="115">
        <v>19363</v>
      </c>
      <c r="S180" s="115">
        <v>9709</v>
      </c>
      <c r="T180" s="115">
        <v>9573</v>
      </c>
      <c r="U180" s="115">
        <v>8416</v>
      </c>
      <c r="V180" s="115">
        <v>6505</v>
      </c>
      <c r="W180" s="115">
        <v>10436</v>
      </c>
      <c r="X180" s="115">
        <v>9484</v>
      </c>
      <c r="Y180" s="115">
        <v>9014</v>
      </c>
      <c r="Z180" s="115">
        <v>9003</v>
      </c>
      <c r="AA180" s="115">
        <v>7364</v>
      </c>
      <c r="AB180" s="115">
        <v>4944</v>
      </c>
      <c r="AC180" s="115">
        <v>6959</v>
      </c>
      <c r="AD180" s="115">
        <v>7338</v>
      </c>
      <c r="AE180" s="115">
        <v>7406</v>
      </c>
      <c r="AF180" s="115">
        <v>20510</v>
      </c>
      <c r="AG180" s="116">
        <f t="shared" si="9"/>
        <v>4944</v>
      </c>
      <c r="AH180" s="116">
        <f t="shared" si="10"/>
        <v>20510</v>
      </c>
      <c r="AI180" s="140">
        <f t="shared" si="8"/>
        <v>9689.2975699761082</v>
      </c>
    </row>
    <row r="181" spans="1:35">
      <c r="A181" s="133">
        <v>72</v>
      </c>
      <c r="B181" s="133" t="str">
        <f t="shared" si="11"/>
        <v>Bayetilla 2 (Compra)</v>
      </c>
      <c r="C181" s="134" t="s">
        <v>522</v>
      </c>
      <c r="D181" s="134" t="s">
        <v>451</v>
      </c>
      <c r="E181" s="115">
        <v>9489</v>
      </c>
      <c r="F181" s="115">
        <v>9056</v>
      </c>
      <c r="G181" s="115">
        <v>10081</v>
      </c>
      <c r="H181" s="115">
        <v>10351</v>
      </c>
      <c r="I181" s="115">
        <v>9321</v>
      </c>
      <c r="J181" s="115">
        <v>8785</v>
      </c>
      <c r="K181" s="115">
        <v>15570</v>
      </c>
      <c r="L181" s="115">
        <v>17137</v>
      </c>
      <c r="M181" s="115">
        <v>9363</v>
      </c>
      <c r="N181" s="115">
        <v>21761</v>
      </c>
      <c r="O181" s="115">
        <v>8690</v>
      </c>
      <c r="P181" s="115">
        <v>8843</v>
      </c>
      <c r="Q181" s="115">
        <v>9017</v>
      </c>
      <c r="R181" s="115">
        <v>22172</v>
      </c>
      <c r="S181" s="115">
        <v>9207</v>
      </c>
      <c r="T181" s="115">
        <v>9678</v>
      </c>
      <c r="U181" s="115">
        <v>8311</v>
      </c>
      <c r="V181" s="115">
        <v>6505</v>
      </c>
      <c r="W181" s="115">
        <v>9897</v>
      </c>
      <c r="X181" s="115">
        <v>11657</v>
      </c>
      <c r="Y181" s="115">
        <v>9014</v>
      </c>
      <c r="Z181" s="115">
        <v>8538</v>
      </c>
      <c r="AA181" s="115">
        <v>7890</v>
      </c>
      <c r="AB181" s="115">
        <v>4944</v>
      </c>
      <c r="AC181" s="115">
        <v>7181</v>
      </c>
      <c r="AD181" s="115">
        <v>7338</v>
      </c>
      <c r="AE181" s="115">
        <v>7406</v>
      </c>
      <c r="AF181" s="115">
        <v>20598</v>
      </c>
      <c r="AG181" s="116">
        <f t="shared" si="9"/>
        <v>4944</v>
      </c>
      <c r="AH181" s="116">
        <f t="shared" si="10"/>
        <v>22172</v>
      </c>
      <c r="AI181" s="140">
        <f t="shared" si="8"/>
        <v>9965.5432034982732</v>
      </c>
    </row>
    <row r="182" spans="1:35">
      <c r="A182" s="133">
        <v>73</v>
      </c>
      <c r="B182" s="133" t="str">
        <f t="shared" si="11"/>
        <v>Toalla en tela blanca para pisos por metro (repuesto de haraganes) (Compra)</v>
      </c>
      <c r="C182" s="134" t="s">
        <v>523</v>
      </c>
      <c r="D182" s="134" t="s">
        <v>451</v>
      </c>
      <c r="E182" s="115">
        <v>16906</v>
      </c>
      <c r="F182" s="115">
        <v>17131</v>
      </c>
      <c r="G182" s="115">
        <v>17603</v>
      </c>
      <c r="H182" s="115">
        <v>20945</v>
      </c>
      <c r="I182" s="115">
        <v>15315</v>
      </c>
      <c r="J182" s="115">
        <v>17895</v>
      </c>
      <c r="K182" s="115">
        <v>25774</v>
      </c>
      <c r="L182" s="115">
        <v>19253</v>
      </c>
      <c r="M182" s="115">
        <v>20830</v>
      </c>
      <c r="N182" s="115">
        <v>26826</v>
      </c>
      <c r="O182" s="115">
        <v>18066</v>
      </c>
      <c r="P182" s="115">
        <v>18388</v>
      </c>
      <c r="Q182" s="115">
        <v>18750</v>
      </c>
      <c r="R182" s="115">
        <v>28224</v>
      </c>
      <c r="S182" s="115">
        <v>19146</v>
      </c>
      <c r="T182" s="115">
        <v>17148</v>
      </c>
      <c r="U182" s="115">
        <v>22723</v>
      </c>
      <c r="V182" s="115">
        <v>21275</v>
      </c>
      <c r="W182" s="115">
        <v>20578</v>
      </c>
      <c r="X182" s="115">
        <v>15759</v>
      </c>
      <c r="Y182" s="115">
        <v>16900</v>
      </c>
      <c r="Z182" s="115">
        <v>17755</v>
      </c>
      <c r="AA182" s="115">
        <v>16832</v>
      </c>
      <c r="AB182" s="115">
        <v>4734</v>
      </c>
      <c r="AC182" s="115">
        <v>9589</v>
      </c>
      <c r="AD182" s="115">
        <v>13520</v>
      </c>
      <c r="AE182" s="115">
        <v>7406</v>
      </c>
      <c r="AF182" s="115">
        <v>20598</v>
      </c>
      <c r="AG182" s="116">
        <f t="shared" si="9"/>
        <v>4734</v>
      </c>
      <c r="AH182" s="116">
        <f t="shared" si="10"/>
        <v>28224</v>
      </c>
      <c r="AI182" s="140">
        <f t="shared" si="8"/>
        <v>16680.685249688151</v>
      </c>
    </row>
    <row r="183" spans="1:35">
      <c r="A183" s="133">
        <v>74</v>
      </c>
      <c r="B183" s="133" t="str">
        <f t="shared" si="11"/>
        <v>Paño absorbente multiusos 1 (Compra)</v>
      </c>
      <c r="C183" s="134" t="s">
        <v>524</v>
      </c>
      <c r="D183" s="134" t="s">
        <v>451</v>
      </c>
      <c r="E183" s="115">
        <v>8395</v>
      </c>
      <c r="F183" s="115">
        <v>3577</v>
      </c>
      <c r="G183" s="115">
        <v>8954</v>
      </c>
      <c r="H183" s="115">
        <v>10301</v>
      </c>
      <c r="I183" s="115">
        <v>8914</v>
      </c>
      <c r="J183" s="115">
        <v>11412</v>
      </c>
      <c r="K183" s="115">
        <v>15570</v>
      </c>
      <c r="L183" s="115">
        <v>29797</v>
      </c>
      <c r="M183" s="115">
        <v>17568</v>
      </c>
      <c r="N183" s="115">
        <v>43553</v>
      </c>
      <c r="O183" s="115">
        <v>12112</v>
      </c>
      <c r="P183" s="115">
        <v>12327</v>
      </c>
      <c r="Q183" s="115">
        <v>12570</v>
      </c>
      <c r="R183" s="115">
        <v>38871</v>
      </c>
      <c r="S183" s="115">
        <v>12835</v>
      </c>
      <c r="T183" s="115">
        <v>8626</v>
      </c>
      <c r="U183" s="115">
        <v>7311</v>
      </c>
      <c r="V183" s="115">
        <v>10481</v>
      </c>
      <c r="W183" s="115">
        <v>13797</v>
      </c>
      <c r="X183" s="115">
        <v>12342</v>
      </c>
      <c r="Y183" s="115">
        <v>13145</v>
      </c>
      <c r="Z183" s="115">
        <v>11902</v>
      </c>
      <c r="AA183" s="115">
        <v>9468</v>
      </c>
      <c r="AB183" s="115">
        <v>3103</v>
      </c>
      <c r="AC183" s="115">
        <v>8505</v>
      </c>
      <c r="AD183" s="115">
        <v>6660</v>
      </c>
      <c r="AE183" s="115">
        <v>10415</v>
      </c>
      <c r="AF183" s="115">
        <v>8177</v>
      </c>
      <c r="AG183" s="116">
        <f t="shared" si="9"/>
        <v>3103</v>
      </c>
      <c r="AH183" s="116">
        <f t="shared" si="10"/>
        <v>43553</v>
      </c>
      <c r="AI183" s="140">
        <f t="shared" si="8"/>
        <v>11219.739821391102</v>
      </c>
    </row>
    <row r="184" spans="1:35">
      <c r="A184" s="133">
        <v>75</v>
      </c>
      <c r="B184" s="133" t="str">
        <f t="shared" si="11"/>
        <v>Paño absorbente multiusos 2 (Compra)</v>
      </c>
      <c r="C184" s="134" t="s">
        <v>525</v>
      </c>
      <c r="D184" s="134" t="s">
        <v>451</v>
      </c>
      <c r="E184" s="115">
        <v>2356</v>
      </c>
      <c r="F184" s="115">
        <v>2588</v>
      </c>
      <c r="G184" s="115">
        <v>17015</v>
      </c>
      <c r="H184" s="115">
        <v>4366</v>
      </c>
      <c r="I184" s="115">
        <v>9047</v>
      </c>
      <c r="J184" s="115">
        <v>2983</v>
      </c>
      <c r="K184" s="115">
        <v>1315</v>
      </c>
      <c r="L184" s="115">
        <v>29786</v>
      </c>
      <c r="M184" s="115">
        <v>7995</v>
      </c>
      <c r="N184" s="115">
        <v>7890</v>
      </c>
      <c r="O184" s="115">
        <v>3220</v>
      </c>
      <c r="P184" s="115">
        <v>3278</v>
      </c>
      <c r="Q184" s="115">
        <v>3341</v>
      </c>
      <c r="R184" s="115">
        <v>6760</v>
      </c>
      <c r="S184" s="115">
        <v>3412</v>
      </c>
      <c r="T184" s="115">
        <v>2525</v>
      </c>
      <c r="U184" s="115">
        <v>1220</v>
      </c>
      <c r="V184" s="115">
        <v>2778</v>
      </c>
      <c r="W184" s="115">
        <v>3667</v>
      </c>
      <c r="X184" s="115">
        <v>20237</v>
      </c>
      <c r="Y184" s="115">
        <v>3005</v>
      </c>
      <c r="Z184" s="115">
        <v>3164</v>
      </c>
      <c r="AA184" s="115">
        <v>1578</v>
      </c>
      <c r="AB184" s="115">
        <v>947</v>
      </c>
      <c r="AC184" s="115">
        <v>869</v>
      </c>
      <c r="AD184" s="115">
        <v>1110</v>
      </c>
      <c r="AE184" s="115">
        <v>1922</v>
      </c>
      <c r="AF184" s="115">
        <v>3359</v>
      </c>
      <c r="AG184" s="116">
        <f t="shared" si="9"/>
        <v>869</v>
      </c>
      <c r="AH184" s="116">
        <f t="shared" si="10"/>
        <v>29786</v>
      </c>
      <c r="AI184" s="140">
        <f t="shared" si="8"/>
        <v>3562.6049583122826</v>
      </c>
    </row>
    <row r="185" spans="1:35">
      <c r="A185" s="133">
        <v>76</v>
      </c>
      <c r="B185" s="133" t="str">
        <f t="shared" si="11"/>
        <v>Paño absorbente multiusos 3 (Compra)</v>
      </c>
      <c r="C185" s="134" t="s">
        <v>526</v>
      </c>
      <c r="D185" s="134" t="s">
        <v>451</v>
      </c>
      <c r="E185" s="115">
        <v>25932</v>
      </c>
      <c r="F185" s="115">
        <v>22767</v>
      </c>
      <c r="G185" s="115">
        <v>6119</v>
      </c>
      <c r="H185" s="115">
        <v>31052</v>
      </c>
      <c r="I185" s="115">
        <v>20634</v>
      </c>
      <c r="J185" s="115">
        <v>21482</v>
      </c>
      <c r="K185" s="115">
        <v>31981</v>
      </c>
      <c r="L185" s="115">
        <v>14979</v>
      </c>
      <c r="M185" s="115">
        <v>24617</v>
      </c>
      <c r="N185" s="115">
        <v>50496</v>
      </c>
      <c r="O185" s="115">
        <v>22645</v>
      </c>
      <c r="P185" s="115">
        <v>23047</v>
      </c>
      <c r="Q185" s="115">
        <v>23501</v>
      </c>
      <c r="R185" s="115">
        <v>38923</v>
      </c>
      <c r="S185" s="115">
        <v>23998</v>
      </c>
      <c r="T185" s="115">
        <v>26195</v>
      </c>
      <c r="U185" s="115">
        <v>23670</v>
      </c>
      <c r="V185" s="115">
        <v>18949</v>
      </c>
      <c r="W185" s="115">
        <v>25794</v>
      </c>
      <c r="X185" s="115">
        <v>16705</v>
      </c>
      <c r="Y185" s="115">
        <v>28167</v>
      </c>
      <c r="Z185" s="115">
        <v>22254</v>
      </c>
      <c r="AA185" s="115">
        <v>21040</v>
      </c>
      <c r="AB185" s="115">
        <v>33664</v>
      </c>
      <c r="AC185" s="115">
        <v>13070</v>
      </c>
      <c r="AD185" s="115">
        <v>14295</v>
      </c>
      <c r="AE185" s="115">
        <v>24837</v>
      </c>
      <c r="AF185" s="115">
        <v>21924</v>
      </c>
      <c r="AG185" s="116">
        <f t="shared" si="9"/>
        <v>6119</v>
      </c>
      <c r="AH185" s="116">
        <f t="shared" si="10"/>
        <v>50496</v>
      </c>
      <c r="AI185" s="140">
        <f t="shared" si="8"/>
        <v>22181.34405832335</v>
      </c>
    </row>
    <row r="186" spans="1:35">
      <c r="A186" s="133">
        <v>77</v>
      </c>
      <c r="B186" s="133" t="str">
        <f t="shared" si="11"/>
        <v>Paño absorbente multiusos 4 (Compra)</v>
      </c>
      <c r="C186" s="134" t="s">
        <v>527</v>
      </c>
      <c r="D186" s="134" t="s">
        <v>451</v>
      </c>
      <c r="E186" s="115">
        <v>2356</v>
      </c>
      <c r="F186" s="115">
        <v>3379</v>
      </c>
      <c r="G186" s="115">
        <v>2646</v>
      </c>
      <c r="H186" s="115">
        <v>4985</v>
      </c>
      <c r="I186" s="115">
        <v>1728</v>
      </c>
      <c r="J186" s="115">
        <v>5653</v>
      </c>
      <c r="K186" s="115">
        <v>1136</v>
      </c>
      <c r="L186" s="115">
        <v>1671</v>
      </c>
      <c r="M186" s="115">
        <v>4734</v>
      </c>
      <c r="N186" s="115">
        <v>6312</v>
      </c>
      <c r="O186" s="115">
        <v>5705</v>
      </c>
      <c r="P186" s="115">
        <v>5806</v>
      </c>
      <c r="Q186" s="115">
        <v>5921</v>
      </c>
      <c r="R186" s="115">
        <v>5408</v>
      </c>
      <c r="S186" s="115">
        <v>6046</v>
      </c>
      <c r="T186" s="115">
        <v>2525</v>
      </c>
      <c r="U186" s="115">
        <v>2051</v>
      </c>
      <c r="V186" s="115">
        <v>2571</v>
      </c>
      <c r="W186" s="115">
        <v>6498</v>
      </c>
      <c r="X186" s="115">
        <v>2230</v>
      </c>
      <c r="Y186" s="115">
        <v>3005</v>
      </c>
      <c r="Z186" s="115">
        <v>5607</v>
      </c>
      <c r="AA186" s="115">
        <v>1578</v>
      </c>
      <c r="AB186" s="115">
        <v>842</v>
      </c>
      <c r="AC186" s="115">
        <v>1678</v>
      </c>
      <c r="AD186" s="115">
        <v>1460</v>
      </c>
      <c r="AE186" s="115">
        <v>1922</v>
      </c>
      <c r="AF186" s="115">
        <v>3359</v>
      </c>
      <c r="AG186" s="116">
        <f t="shared" si="9"/>
        <v>842</v>
      </c>
      <c r="AH186" s="116">
        <f t="shared" si="10"/>
        <v>6498</v>
      </c>
      <c r="AI186" s="140">
        <f t="shared" si="8"/>
        <v>2961.2907738476842</v>
      </c>
    </row>
    <row r="187" spans="1:35">
      <c r="A187" s="133">
        <v>78</v>
      </c>
      <c r="B187" s="133" t="str">
        <f t="shared" si="11"/>
        <v>Estopa (Compra)</v>
      </c>
      <c r="C187" s="134" t="s">
        <v>528</v>
      </c>
      <c r="D187" s="134" t="s">
        <v>451</v>
      </c>
      <c r="E187" s="115">
        <v>12729</v>
      </c>
      <c r="F187" s="115">
        <v>11422</v>
      </c>
      <c r="G187" s="115">
        <v>12601</v>
      </c>
      <c r="H187" s="115">
        <v>12131</v>
      </c>
      <c r="I187" s="115">
        <v>11255</v>
      </c>
      <c r="J187" s="115">
        <v>12782</v>
      </c>
      <c r="K187" s="115">
        <v>20514</v>
      </c>
      <c r="L187" s="115">
        <v>7846</v>
      </c>
      <c r="M187" s="115">
        <v>12414</v>
      </c>
      <c r="N187" s="115">
        <v>17356</v>
      </c>
      <c r="O187" s="115">
        <v>9012</v>
      </c>
      <c r="P187" s="115">
        <v>9172</v>
      </c>
      <c r="Q187" s="115">
        <v>9353</v>
      </c>
      <c r="R187" s="115">
        <v>19868</v>
      </c>
      <c r="S187" s="115">
        <v>9550</v>
      </c>
      <c r="T187" s="115">
        <v>12940</v>
      </c>
      <c r="U187" s="115">
        <v>11362</v>
      </c>
      <c r="V187" s="115">
        <v>9145</v>
      </c>
      <c r="W187" s="115">
        <v>10265</v>
      </c>
      <c r="X187" s="115">
        <v>7578</v>
      </c>
      <c r="Y187" s="115">
        <v>11943</v>
      </c>
      <c r="Z187" s="115">
        <v>8857</v>
      </c>
      <c r="AA187" s="115">
        <v>7890</v>
      </c>
      <c r="AB187" s="115">
        <v>3156</v>
      </c>
      <c r="AC187" s="115">
        <v>5967</v>
      </c>
      <c r="AD187" s="115">
        <v>8908</v>
      </c>
      <c r="AE187" s="115">
        <v>7851</v>
      </c>
      <c r="AF187" s="115">
        <v>18034</v>
      </c>
      <c r="AG187" s="116">
        <f t="shared" si="9"/>
        <v>3156</v>
      </c>
      <c r="AH187" s="116">
        <f t="shared" si="10"/>
        <v>20514</v>
      </c>
      <c r="AI187" s="140">
        <f t="shared" si="8"/>
        <v>10263.667421311302</v>
      </c>
    </row>
    <row r="188" spans="1:35">
      <c r="A188" s="133">
        <v>79</v>
      </c>
      <c r="B188" s="133" t="str">
        <f t="shared" si="11"/>
        <v>Esponjilla 1 (Compra)</v>
      </c>
      <c r="C188" s="134" t="s">
        <v>529</v>
      </c>
      <c r="D188" s="134" t="s">
        <v>451</v>
      </c>
      <c r="E188" s="115">
        <v>1578</v>
      </c>
      <c r="F188" s="115">
        <v>1714</v>
      </c>
      <c r="G188" s="115">
        <v>1715</v>
      </c>
      <c r="H188" s="115">
        <v>1408</v>
      </c>
      <c r="I188" s="115">
        <v>1383</v>
      </c>
      <c r="J188" s="115">
        <v>1375</v>
      </c>
      <c r="K188" s="115">
        <v>2209</v>
      </c>
      <c r="L188" s="115">
        <v>1674</v>
      </c>
      <c r="M188" s="115">
        <v>1473</v>
      </c>
      <c r="N188" s="115">
        <v>3009</v>
      </c>
      <c r="O188" s="115">
        <v>953</v>
      </c>
      <c r="P188" s="115">
        <v>969</v>
      </c>
      <c r="Q188" s="115">
        <v>989</v>
      </c>
      <c r="R188" s="115">
        <v>3100</v>
      </c>
      <c r="S188" s="115">
        <v>1010</v>
      </c>
      <c r="T188" s="115">
        <v>1788</v>
      </c>
      <c r="U188" s="115">
        <v>989</v>
      </c>
      <c r="V188" s="115">
        <v>1317</v>
      </c>
      <c r="W188" s="115">
        <v>1086</v>
      </c>
      <c r="X188" s="115">
        <v>1161</v>
      </c>
      <c r="Y188" s="115">
        <v>1825</v>
      </c>
      <c r="Z188" s="115">
        <v>936</v>
      </c>
      <c r="AA188" s="115">
        <v>1368</v>
      </c>
      <c r="AB188" s="115">
        <v>515</v>
      </c>
      <c r="AC188" s="115">
        <v>853</v>
      </c>
      <c r="AD188" s="115">
        <v>1006</v>
      </c>
      <c r="AE188" s="115">
        <v>1363</v>
      </c>
      <c r="AF188" s="115">
        <v>2387</v>
      </c>
      <c r="AG188" s="116">
        <f t="shared" si="9"/>
        <v>515</v>
      </c>
      <c r="AH188" s="116">
        <f t="shared" si="10"/>
        <v>3100</v>
      </c>
      <c r="AI188" s="140">
        <f t="shared" si="8"/>
        <v>1355.4275742028631</v>
      </c>
    </row>
    <row r="189" spans="1:35">
      <c r="A189" s="133">
        <v>80</v>
      </c>
      <c r="B189" s="133" t="str">
        <f t="shared" si="11"/>
        <v>Esponjilla 2 (Compra)</v>
      </c>
      <c r="C189" s="134" t="s">
        <v>530</v>
      </c>
      <c r="D189" s="134" t="s">
        <v>451</v>
      </c>
      <c r="E189" s="115">
        <v>905</v>
      </c>
      <c r="F189" s="115">
        <v>1043</v>
      </c>
      <c r="G189" s="115">
        <v>1026</v>
      </c>
      <c r="H189" s="115">
        <v>869</v>
      </c>
      <c r="I189" s="115">
        <v>931</v>
      </c>
      <c r="J189" s="115">
        <v>818</v>
      </c>
      <c r="K189" s="115">
        <v>1262</v>
      </c>
      <c r="L189" s="115">
        <v>747</v>
      </c>
      <c r="M189" s="115">
        <v>1157</v>
      </c>
      <c r="N189" s="115">
        <v>2630</v>
      </c>
      <c r="O189" s="115">
        <v>633</v>
      </c>
      <c r="P189" s="115">
        <v>644</v>
      </c>
      <c r="Q189" s="115">
        <v>658</v>
      </c>
      <c r="R189" s="115">
        <v>1746</v>
      </c>
      <c r="S189" s="115">
        <v>670</v>
      </c>
      <c r="T189" s="115">
        <v>1157</v>
      </c>
      <c r="U189" s="115">
        <v>642</v>
      </c>
      <c r="V189" s="115">
        <v>813</v>
      </c>
      <c r="W189" s="115">
        <v>721</v>
      </c>
      <c r="X189" s="115">
        <v>821</v>
      </c>
      <c r="Y189" s="115">
        <v>1127</v>
      </c>
      <c r="Z189" s="115">
        <v>622</v>
      </c>
      <c r="AA189" s="115">
        <v>736</v>
      </c>
      <c r="AB189" s="115">
        <v>412</v>
      </c>
      <c r="AC189" s="115">
        <v>1855</v>
      </c>
      <c r="AD189" s="115">
        <v>721</v>
      </c>
      <c r="AE189" s="115">
        <v>721</v>
      </c>
      <c r="AF189" s="115">
        <v>2387</v>
      </c>
      <c r="AG189" s="116">
        <f t="shared" si="9"/>
        <v>412</v>
      </c>
      <c r="AH189" s="116">
        <f t="shared" si="10"/>
        <v>2630</v>
      </c>
      <c r="AI189" s="140">
        <f t="shared" si="8"/>
        <v>928.87748600422674</v>
      </c>
    </row>
    <row r="190" spans="1:35">
      <c r="A190" s="133">
        <v>81</v>
      </c>
      <c r="B190" s="133" t="str">
        <f t="shared" si="11"/>
        <v>Esponjilla 3 (Compra)</v>
      </c>
      <c r="C190" s="134" t="s">
        <v>531</v>
      </c>
      <c r="D190" s="134" t="s">
        <v>451</v>
      </c>
      <c r="E190" s="115">
        <v>463</v>
      </c>
      <c r="F190" s="115">
        <v>766</v>
      </c>
      <c r="G190" s="115">
        <v>503</v>
      </c>
      <c r="H190" s="115">
        <v>449</v>
      </c>
      <c r="I190" s="115">
        <v>524</v>
      </c>
      <c r="J190" s="115">
        <v>465</v>
      </c>
      <c r="K190" s="115">
        <v>789</v>
      </c>
      <c r="L190" s="115">
        <v>587</v>
      </c>
      <c r="M190" s="115">
        <v>800</v>
      </c>
      <c r="N190" s="115">
        <v>1683</v>
      </c>
      <c r="O190" s="115">
        <v>340</v>
      </c>
      <c r="P190" s="115">
        <v>345</v>
      </c>
      <c r="Q190" s="115">
        <v>351</v>
      </c>
      <c r="R190" s="115">
        <v>1772</v>
      </c>
      <c r="S190" s="115">
        <v>360</v>
      </c>
      <c r="T190" s="115">
        <v>631</v>
      </c>
      <c r="U190" s="115">
        <v>410</v>
      </c>
      <c r="V190" s="115">
        <v>406</v>
      </c>
      <c r="W190" s="115">
        <v>386</v>
      </c>
      <c r="X190" s="115">
        <v>417</v>
      </c>
      <c r="Y190" s="115">
        <v>564</v>
      </c>
      <c r="Z190" s="115">
        <v>333</v>
      </c>
      <c r="AA190" s="115">
        <v>473</v>
      </c>
      <c r="AB190" s="115">
        <v>201</v>
      </c>
      <c r="AC190" s="115">
        <v>366</v>
      </c>
      <c r="AD190" s="115">
        <v>390</v>
      </c>
      <c r="AE190" s="115">
        <v>336</v>
      </c>
      <c r="AF190" s="115">
        <v>884</v>
      </c>
      <c r="AG190" s="116">
        <f t="shared" si="9"/>
        <v>201</v>
      </c>
      <c r="AH190" s="116">
        <f t="shared" si="10"/>
        <v>1772</v>
      </c>
      <c r="AI190" s="140">
        <f t="shared" si="8"/>
        <v>507.51665765555913</v>
      </c>
    </row>
    <row r="191" spans="1:35">
      <c r="A191" s="133">
        <v>82</v>
      </c>
      <c r="B191" s="133" t="str">
        <f t="shared" si="11"/>
        <v>Esponjilla 4 (Compra)</v>
      </c>
      <c r="C191" s="134" t="s">
        <v>532</v>
      </c>
      <c r="D191" s="134" t="s">
        <v>451</v>
      </c>
      <c r="E191" s="115">
        <v>1736</v>
      </c>
      <c r="F191" s="115">
        <v>955</v>
      </c>
      <c r="G191" s="115">
        <v>1591</v>
      </c>
      <c r="H191" s="115">
        <v>2461</v>
      </c>
      <c r="I191" s="115">
        <v>2046</v>
      </c>
      <c r="J191" s="115">
        <v>2191</v>
      </c>
      <c r="K191" s="115">
        <v>6102</v>
      </c>
      <c r="L191" s="115">
        <v>1826</v>
      </c>
      <c r="M191" s="115">
        <v>2209</v>
      </c>
      <c r="N191" s="115">
        <v>4208</v>
      </c>
      <c r="O191" s="115">
        <v>2128</v>
      </c>
      <c r="P191" s="115">
        <v>2166</v>
      </c>
      <c r="Q191" s="115">
        <v>2209</v>
      </c>
      <c r="R191" s="115">
        <v>4061</v>
      </c>
      <c r="S191" s="115">
        <v>2255</v>
      </c>
      <c r="T191" s="115">
        <v>1999</v>
      </c>
      <c r="U191" s="115">
        <v>2072</v>
      </c>
      <c r="V191" s="115">
        <v>1951</v>
      </c>
      <c r="W191" s="115">
        <v>2423</v>
      </c>
      <c r="X191" s="115">
        <v>1506</v>
      </c>
      <c r="Y191" s="115">
        <v>2704</v>
      </c>
      <c r="Z191" s="115">
        <v>2091</v>
      </c>
      <c r="AA191" s="115">
        <v>2104</v>
      </c>
      <c r="AB191" s="115">
        <v>1236</v>
      </c>
      <c r="AC191" s="115">
        <v>1718</v>
      </c>
      <c r="AD191" s="115">
        <v>1983</v>
      </c>
      <c r="AE191" s="115">
        <v>2932</v>
      </c>
      <c r="AF191" s="115">
        <v>7249</v>
      </c>
      <c r="AG191" s="116">
        <f t="shared" si="9"/>
        <v>955</v>
      </c>
      <c r="AH191" s="116">
        <f t="shared" si="10"/>
        <v>7249</v>
      </c>
      <c r="AI191" s="140">
        <f t="shared" si="8"/>
        <v>2288.3836669343086</v>
      </c>
    </row>
    <row r="192" spans="1:35">
      <c r="A192" s="133">
        <v>83</v>
      </c>
      <c r="B192" s="133" t="str">
        <f t="shared" si="11"/>
        <v>Esponjilla 5 (Compra)</v>
      </c>
      <c r="C192" s="134" t="s">
        <v>533</v>
      </c>
      <c r="D192" s="134" t="s">
        <v>451</v>
      </c>
      <c r="E192" s="115">
        <v>715</v>
      </c>
      <c r="F192" s="115">
        <v>658</v>
      </c>
      <c r="G192" s="115">
        <v>945</v>
      </c>
      <c r="H192" s="115">
        <v>1566</v>
      </c>
      <c r="I192" s="115">
        <v>783</v>
      </c>
      <c r="J192" s="115">
        <v>722</v>
      </c>
      <c r="K192" s="115">
        <v>1157</v>
      </c>
      <c r="L192" s="115">
        <v>1050</v>
      </c>
      <c r="M192" s="115">
        <v>3366</v>
      </c>
      <c r="N192" s="115">
        <v>1652</v>
      </c>
      <c r="O192" s="115">
        <v>2795</v>
      </c>
      <c r="P192" s="115">
        <v>2846</v>
      </c>
      <c r="Q192" s="115">
        <v>2901</v>
      </c>
      <c r="R192" s="115">
        <v>1604</v>
      </c>
      <c r="S192" s="115">
        <v>2963</v>
      </c>
      <c r="T192" s="115">
        <v>947</v>
      </c>
      <c r="U192" s="115">
        <v>389</v>
      </c>
      <c r="V192" s="115">
        <v>1166</v>
      </c>
      <c r="W192" s="115">
        <v>3184</v>
      </c>
      <c r="X192" s="115">
        <v>842</v>
      </c>
      <c r="Y192" s="115">
        <v>1033</v>
      </c>
      <c r="Z192" s="115">
        <v>2747</v>
      </c>
      <c r="AA192" s="115">
        <v>368</v>
      </c>
      <c r="AB192" s="115">
        <v>644</v>
      </c>
      <c r="AC192" s="115">
        <v>3551</v>
      </c>
      <c r="AD192" s="115">
        <v>347</v>
      </c>
      <c r="AE192" s="115">
        <v>320</v>
      </c>
      <c r="AF192" s="115">
        <v>2387</v>
      </c>
      <c r="AG192" s="116">
        <f t="shared" si="9"/>
        <v>320</v>
      </c>
      <c r="AH192" s="116">
        <f t="shared" si="10"/>
        <v>3551</v>
      </c>
      <c r="AI192" s="140">
        <f t="shared" si="8"/>
        <v>1200.6931389618039</v>
      </c>
    </row>
    <row r="193" spans="1:35">
      <c r="A193" s="133">
        <v>84</v>
      </c>
      <c r="B193" s="133" t="str">
        <f t="shared" si="11"/>
        <v>Esponjilla 6 (Compra)</v>
      </c>
      <c r="C193" s="134" t="s">
        <v>534</v>
      </c>
      <c r="D193" s="134" t="s">
        <v>451</v>
      </c>
      <c r="E193" s="115">
        <v>1231</v>
      </c>
      <c r="F193" s="115">
        <v>1451</v>
      </c>
      <c r="G193" s="115">
        <v>1650</v>
      </c>
      <c r="H193" s="115">
        <v>1225</v>
      </c>
      <c r="I193" s="115">
        <v>1747</v>
      </c>
      <c r="J193" s="115">
        <v>1214</v>
      </c>
      <c r="K193" s="115">
        <v>1683</v>
      </c>
      <c r="L193" s="115">
        <v>1169</v>
      </c>
      <c r="M193" s="115">
        <v>1641</v>
      </c>
      <c r="N193" s="115">
        <v>3040</v>
      </c>
      <c r="O193" s="115">
        <v>862</v>
      </c>
      <c r="P193" s="115">
        <v>876</v>
      </c>
      <c r="Q193" s="115">
        <v>894</v>
      </c>
      <c r="R193" s="115">
        <v>2989</v>
      </c>
      <c r="S193" s="115">
        <v>913</v>
      </c>
      <c r="T193" s="115">
        <v>1473</v>
      </c>
      <c r="U193" s="115">
        <v>989</v>
      </c>
      <c r="V193" s="115">
        <v>1317</v>
      </c>
      <c r="W193" s="115">
        <v>980</v>
      </c>
      <c r="X193" s="115">
        <v>1084</v>
      </c>
      <c r="Y193" s="115">
        <v>1825</v>
      </c>
      <c r="Z193" s="115">
        <v>846</v>
      </c>
      <c r="AA193" s="115">
        <v>1262</v>
      </c>
      <c r="AB193" s="115">
        <v>789</v>
      </c>
      <c r="AC193" s="115">
        <v>853</v>
      </c>
      <c r="AD193" s="115">
        <v>1006</v>
      </c>
      <c r="AE193" s="115">
        <v>1400</v>
      </c>
      <c r="AF193" s="115">
        <v>2387</v>
      </c>
      <c r="AG193" s="116">
        <f t="shared" si="9"/>
        <v>789</v>
      </c>
      <c r="AH193" s="116">
        <f t="shared" si="10"/>
        <v>3040</v>
      </c>
      <c r="AI193" s="140">
        <f t="shared" si="8"/>
        <v>1305.6468019686758</v>
      </c>
    </row>
    <row r="194" spans="1:35">
      <c r="A194" s="133">
        <v>85</v>
      </c>
      <c r="B194" s="133" t="str">
        <f t="shared" si="11"/>
        <v>Esponjilla 7 (Compra)</v>
      </c>
      <c r="C194" s="134" t="s">
        <v>535</v>
      </c>
      <c r="D194" s="134" t="s">
        <v>451</v>
      </c>
      <c r="E194" s="115">
        <v>547</v>
      </c>
      <c r="F194" s="115">
        <v>566</v>
      </c>
      <c r="G194" s="115">
        <v>602</v>
      </c>
      <c r="H194" s="115">
        <v>571</v>
      </c>
      <c r="I194" s="115">
        <v>576</v>
      </c>
      <c r="J194" s="115">
        <v>913</v>
      </c>
      <c r="K194" s="115">
        <v>1052</v>
      </c>
      <c r="L194" s="115">
        <v>1073</v>
      </c>
      <c r="M194" s="115">
        <v>936</v>
      </c>
      <c r="N194" s="115">
        <v>2479</v>
      </c>
      <c r="O194" s="115">
        <v>323</v>
      </c>
      <c r="P194" s="115">
        <v>329</v>
      </c>
      <c r="Q194" s="115">
        <v>337</v>
      </c>
      <c r="R194" s="115">
        <v>2449</v>
      </c>
      <c r="S194" s="115">
        <v>343</v>
      </c>
      <c r="T194" s="115">
        <v>736</v>
      </c>
      <c r="U194" s="115">
        <v>410</v>
      </c>
      <c r="V194" s="115">
        <v>355</v>
      </c>
      <c r="W194" s="115">
        <v>368</v>
      </c>
      <c r="X194" s="115">
        <v>629</v>
      </c>
      <c r="Y194" s="115">
        <v>445</v>
      </c>
      <c r="Z194" s="115">
        <v>318</v>
      </c>
      <c r="AA194" s="115">
        <v>368</v>
      </c>
      <c r="AB194" s="115">
        <v>263</v>
      </c>
      <c r="AC194" s="115">
        <v>366</v>
      </c>
      <c r="AD194" s="115">
        <v>368</v>
      </c>
      <c r="AE194" s="115">
        <v>336</v>
      </c>
      <c r="AF194" s="115">
        <v>2387</v>
      </c>
      <c r="AG194" s="116">
        <f t="shared" si="9"/>
        <v>263</v>
      </c>
      <c r="AH194" s="116">
        <f t="shared" si="10"/>
        <v>2479</v>
      </c>
      <c r="AI194" s="140">
        <f t="shared" si="8"/>
        <v>585.38019473484439</v>
      </c>
    </row>
    <row r="195" spans="1:35">
      <c r="A195" s="133">
        <v>86</v>
      </c>
      <c r="B195" s="133" t="str">
        <f t="shared" si="11"/>
        <v>Escoba 1 (Compra)</v>
      </c>
      <c r="C195" s="134" t="s">
        <v>536</v>
      </c>
      <c r="D195" s="134" t="s">
        <v>451</v>
      </c>
      <c r="E195" s="115">
        <v>4524</v>
      </c>
      <c r="F195" s="115">
        <v>5227</v>
      </c>
      <c r="G195" s="115">
        <v>4567</v>
      </c>
      <c r="H195" s="115">
        <v>5096</v>
      </c>
      <c r="I195" s="115">
        <v>3820</v>
      </c>
      <c r="J195" s="115">
        <v>4083</v>
      </c>
      <c r="K195" s="115">
        <v>5891</v>
      </c>
      <c r="L195" s="115">
        <v>3850</v>
      </c>
      <c r="M195" s="115">
        <v>6280</v>
      </c>
      <c r="N195" s="115">
        <v>8416</v>
      </c>
      <c r="O195" s="115">
        <v>3862</v>
      </c>
      <c r="P195" s="115">
        <v>3930</v>
      </c>
      <c r="Q195" s="115">
        <v>4008</v>
      </c>
      <c r="R195" s="115">
        <v>7208</v>
      </c>
      <c r="S195" s="115">
        <v>4092</v>
      </c>
      <c r="T195" s="115">
        <v>4734</v>
      </c>
      <c r="U195" s="115">
        <v>4050</v>
      </c>
      <c r="V195" s="115">
        <v>3387</v>
      </c>
      <c r="W195" s="115">
        <v>4398</v>
      </c>
      <c r="X195" s="115">
        <v>4206</v>
      </c>
      <c r="Y195" s="115">
        <v>4695</v>
      </c>
      <c r="Z195" s="115">
        <v>3795</v>
      </c>
      <c r="AA195" s="115">
        <v>3892</v>
      </c>
      <c r="AB195" s="115">
        <v>2657</v>
      </c>
      <c r="AC195" s="115">
        <v>2913</v>
      </c>
      <c r="AD195" s="115">
        <v>3595</v>
      </c>
      <c r="AE195" s="115">
        <v>4674</v>
      </c>
      <c r="AF195" s="115">
        <v>13614</v>
      </c>
      <c r="AG195" s="116">
        <f t="shared" si="9"/>
        <v>2657</v>
      </c>
      <c r="AH195" s="116">
        <f t="shared" si="10"/>
        <v>13614</v>
      </c>
      <c r="AI195" s="140">
        <f t="shared" si="8"/>
        <v>4639.2389260752998</v>
      </c>
    </row>
    <row r="196" spans="1:35">
      <c r="A196" s="133">
        <v>87</v>
      </c>
      <c r="B196" s="133" t="str">
        <f t="shared" si="11"/>
        <v>Escoba 2 (Compra)</v>
      </c>
      <c r="C196" s="134" t="s">
        <v>537</v>
      </c>
      <c r="D196" s="134" t="s">
        <v>451</v>
      </c>
      <c r="E196" s="115">
        <v>4524</v>
      </c>
      <c r="F196" s="115">
        <v>5199</v>
      </c>
      <c r="G196" s="115">
        <v>4633</v>
      </c>
      <c r="H196" s="115">
        <v>5096</v>
      </c>
      <c r="I196" s="115">
        <v>3820</v>
      </c>
      <c r="J196" s="115">
        <v>4152</v>
      </c>
      <c r="K196" s="115">
        <v>5996</v>
      </c>
      <c r="L196" s="115">
        <v>4077</v>
      </c>
      <c r="M196" s="115">
        <v>6280</v>
      </c>
      <c r="N196" s="115">
        <v>8416</v>
      </c>
      <c r="O196" s="115">
        <v>4055</v>
      </c>
      <c r="P196" s="115">
        <v>4127</v>
      </c>
      <c r="Q196" s="115">
        <v>4208</v>
      </c>
      <c r="R196" s="115">
        <v>7439</v>
      </c>
      <c r="S196" s="115">
        <v>4297</v>
      </c>
      <c r="T196" s="115">
        <v>4734</v>
      </c>
      <c r="U196" s="115">
        <v>4050</v>
      </c>
      <c r="V196" s="115">
        <v>3387</v>
      </c>
      <c r="W196" s="115">
        <v>4619</v>
      </c>
      <c r="X196" s="115">
        <v>4206</v>
      </c>
      <c r="Y196" s="115">
        <v>4695</v>
      </c>
      <c r="Z196" s="115">
        <v>3985</v>
      </c>
      <c r="AA196" s="115">
        <v>3892</v>
      </c>
      <c r="AB196" s="115">
        <v>2614</v>
      </c>
      <c r="AC196" s="115">
        <v>3502</v>
      </c>
      <c r="AD196" s="115">
        <v>3987</v>
      </c>
      <c r="AE196" s="115">
        <v>4674</v>
      </c>
      <c r="AF196" s="115">
        <v>14100</v>
      </c>
      <c r="AG196" s="116">
        <f t="shared" si="9"/>
        <v>2614</v>
      </c>
      <c r="AH196" s="116">
        <f t="shared" si="10"/>
        <v>14100</v>
      </c>
      <c r="AI196" s="140">
        <f t="shared" si="8"/>
        <v>4756.7670308717343</v>
      </c>
    </row>
    <row r="197" spans="1:35">
      <c r="A197" s="133">
        <v>88</v>
      </c>
      <c r="B197" s="133" t="str">
        <f t="shared" si="11"/>
        <v>Escoba 3 (Compra)</v>
      </c>
      <c r="C197" s="134" t="s">
        <v>538</v>
      </c>
      <c r="D197" s="134" t="s">
        <v>451</v>
      </c>
      <c r="E197" s="115">
        <v>6102</v>
      </c>
      <c r="F197" s="115">
        <v>6163</v>
      </c>
      <c r="G197" s="115">
        <v>6101</v>
      </c>
      <c r="H197" s="115">
        <v>7029</v>
      </c>
      <c r="I197" s="115">
        <v>4893</v>
      </c>
      <c r="J197" s="115">
        <v>5769</v>
      </c>
      <c r="K197" s="115">
        <v>7890</v>
      </c>
      <c r="L197" s="115">
        <v>5121</v>
      </c>
      <c r="M197" s="115">
        <v>7343</v>
      </c>
      <c r="N197" s="115">
        <v>8888</v>
      </c>
      <c r="O197" s="115">
        <v>4567</v>
      </c>
      <c r="P197" s="115">
        <v>4648</v>
      </c>
      <c r="Q197" s="115">
        <v>4739</v>
      </c>
      <c r="R197" s="115">
        <v>9422</v>
      </c>
      <c r="S197" s="115">
        <v>4839</v>
      </c>
      <c r="T197" s="115">
        <v>6312</v>
      </c>
      <c r="U197" s="115">
        <v>5029</v>
      </c>
      <c r="V197" s="115">
        <v>4608</v>
      </c>
      <c r="W197" s="115">
        <v>5201</v>
      </c>
      <c r="X197" s="115">
        <v>5365</v>
      </c>
      <c r="Y197" s="115">
        <v>6009</v>
      </c>
      <c r="Z197" s="115">
        <v>4488</v>
      </c>
      <c r="AA197" s="115">
        <v>5365</v>
      </c>
      <c r="AB197" s="115">
        <v>2586</v>
      </c>
      <c r="AC197" s="115">
        <v>4459</v>
      </c>
      <c r="AD197" s="115">
        <v>4465</v>
      </c>
      <c r="AE197" s="115">
        <v>6534</v>
      </c>
      <c r="AF197" s="115">
        <v>14234</v>
      </c>
      <c r="AG197" s="116">
        <f t="shared" si="9"/>
        <v>2586</v>
      </c>
      <c r="AH197" s="116">
        <f t="shared" si="10"/>
        <v>14234</v>
      </c>
      <c r="AI197" s="140">
        <f t="shared" si="8"/>
        <v>5735.975263846597</v>
      </c>
    </row>
    <row r="198" spans="1:35">
      <c r="A198" s="133">
        <v>89</v>
      </c>
      <c r="B198" s="133" t="str">
        <f t="shared" si="11"/>
        <v>Escoba 4 (Compra)</v>
      </c>
      <c r="C198" s="134" t="s">
        <v>539</v>
      </c>
      <c r="D198" s="134" t="s">
        <v>451</v>
      </c>
      <c r="E198" s="115">
        <v>6186</v>
      </c>
      <c r="F198" s="115">
        <v>6093</v>
      </c>
      <c r="G198" s="115">
        <v>6117</v>
      </c>
      <c r="H198" s="115">
        <v>7096</v>
      </c>
      <c r="I198" s="115">
        <v>4893</v>
      </c>
      <c r="J198" s="115">
        <v>5789</v>
      </c>
      <c r="K198" s="115">
        <v>7890</v>
      </c>
      <c r="L198" s="115">
        <v>5232</v>
      </c>
      <c r="M198" s="115">
        <v>7343</v>
      </c>
      <c r="N198" s="115">
        <v>8929</v>
      </c>
      <c r="O198" s="115">
        <v>5003</v>
      </c>
      <c r="P198" s="115">
        <v>5092</v>
      </c>
      <c r="Q198" s="115">
        <v>5192</v>
      </c>
      <c r="R198" s="115">
        <v>9771</v>
      </c>
      <c r="S198" s="115">
        <v>5302</v>
      </c>
      <c r="T198" s="115">
        <v>6417</v>
      </c>
      <c r="U198" s="115">
        <v>5029</v>
      </c>
      <c r="V198" s="115">
        <v>5691</v>
      </c>
      <c r="W198" s="115">
        <v>5699</v>
      </c>
      <c r="X198" s="115">
        <v>5365</v>
      </c>
      <c r="Y198" s="115">
        <v>6009</v>
      </c>
      <c r="Z198" s="115">
        <v>4916</v>
      </c>
      <c r="AA198" s="115">
        <v>5365</v>
      </c>
      <c r="AB198" s="115">
        <v>2522</v>
      </c>
      <c r="AC198" s="115">
        <v>5923</v>
      </c>
      <c r="AD198" s="115">
        <v>4533</v>
      </c>
      <c r="AE198" s="115">
        <v>6534</v>
      </c>
      <c r="AF198" s="115">
        <v>16310</v>
      </c>
      <c r="AG198" s="116">
        <f t="shared" si="9"/>
        <v>2522</v>
      </c>
      <c r="AH198" s="116">
        <f t="shared" si="10"/>
        <v>16310</v>
      </c>
      <c r="AI198" s="140">
        <f t="shared" si="8"/>
        <v>6005.3199285258097</v>
      </c>
    </row>
    <row r="199" spans="1:35">
      <c r="A199" s="133">
        <v>90</v>
      </c>
      <c r="B199" s="133" t="str">
        <f t="shared" si="11"/>
        <v>Escoba 5 (Compra)</v>
      </c>
      <c r="C199" s="134" t="s">
        <v>540</v>
      </c>
      <c r="D199" s="134" t="s">
        <v>451</v>
      </c>
      <c r="E199" s="115">
        <v>13329</v>
      </c>
      <c r="F199" s="115">
        <v>8270</v>
      </c>
      <c r="G199" s="115">
        <v>9992</v>
      </c>
      <c r="H199" s="115">
        <v>9636</v>
      </c>
      <c r="I199" s="115">
        <v>9035</v>
      </c>
      <c r="J199" s="115">
        <v>9373</v>
      </c>
      <c r="K199" s="115">
        <v>13781</v>
      </c>
      <c r="L199" s="115">
        <v>9871</v>
      </c>
      <c r="M199" s="115">
        <v>9784</v>
      </c>
      <c r="N199" s="115">
        <v>91278</v>
      </c>
      <c r="O199" s="115">
        <v>9059</v>
      </c>
      <c r="P199" s="115">
        <v>9220</v>
      </c>
      <c r="Q199" s="115">
        <v>9401</v>
      </c>
      <c r="R199" s="115">
        <v>84160</v>
      </c>
      <c r="S199" s="115">
        <v>9598</v>
      </c>
      <c r="T199" s="115">
        <v>13571</v>
      </c>
      <c r="U199" s="115">
        <v>8679</v>
      </c>
      <c r="V199" s="115">
        <v>8035</v>
      </c>
      <c r="W199" s="115">
        <v>10318</v>
      </c>
      <c r="X199" s="115">
        <v>7757</v>
      </c>
      <c r="Y199" s="115">
        <v>12018</v>
      </c>
      <c r="Z199" s="115">
        <v>8902</v>
      </c>
      <c r="AA199" s="115">
        <v>5365</v>
      </c>
      <c r="AB199" s="115">
        <v>6610</v>
      </c>
      <c r="AC199" s="115">
        <v>6879</v>
      </c>
      <c r="AD199" s="115">
        <v>6865</v>
      </c>
      <c r="AE199" s="115">
        <v>6534</v>
      </c>
      <c r="AF199" s="115">
        <v>21526</v>
      </c>
      <c r="AG199" s="116">
        <f t="shared" si="9"/>
        <v>5365</v>
      </c>
      <c r="AH199" s="116">
        <f t="shared" si="10"/>
        <v>91278</v>
      </c>
      <c r="AI199" s="140">
        <f t="shared" si="8"/>
        <v>11491.363683183519</v>
      </c>
    </row>
    <row r="200" spans="1:35">
      <c r="A200" s="133">
        <v>91</v>
      </c>
      <c r="B200" s="133" t="str">
        <f t="shared" si="11"/>
        <v>Mango metálico escoba 1 (Compra)</v>
      </c>
      <c r="C200" s="134" t="s">
        <v>541</v>
      </c>
      <c r="D200" s="134" t="s">
        <v>451</v>
      </c>
      <c r="E200" s="115">
        <v>7890</v>
      </c>
      <c r="F200" s="115">
        <v>9346</v>
      </c>
      <c r="G200" s="115">
        <v>7954</v>
      </c>
      <c r="H200" s="115">
        <v>9689</v>
      </c>
      <c r="I200" s="115">
        <v>7251</v>
      </c>
      <c r="J200" s="115">
        <v>7938</v>
      </c>
      <c r="K200" s="115">
        <v>9889</v>
      </c>
      <c r="L200" s="115">
        <v>7811</v>
      </c>
      <c r="M200" s="115">
        <v>10730</v>
      </c>
      <c r="N200" s="115">
        <v>12464</v>
      </c>
      <c r="O200" s="115">
        <v>7847</v>
      </c>
      <c r="P200" s="115">
        <v>7987</v>
      </c>
      <c r="Q200" s="115">
        <v>8144</v>
      </c>
      <c r="R200" s="115">
        <v>12441</v>
      </c>
      <c r="S200" s="115">
        <v>8315</v>
      </c>
      <c r="T200" s="115">
        <v>8100</v>
      </c>
      <c r="U200" s="115">
        <v>8889</v>
      </c>
      <c r="V200" s="115">
        <v>6789</v>
      </c>
      <c r="W200" s="115">
        <v>8937</v>
      </c>
      <c r="X200" s="115">
        <v>6733</v>
      </c>
      <c r="Y200" s="115">
        <v>10329</v>
      </c>
      <c r="Z200" s="115">
        <v>7711</v>
      </c>
      <c r="AA200" s="115">
        <v>8206</v>
      </c>
      <c r="AB200" s="115">
        <v>4153</v>
      </c>
      <c r="AC200" s="115">
        <v>6743</v>
      </c>
      <c r="AD200" s="115">
        <v>6841</v>
      </c>
      <c r="AE200" s="115">
        <v>8752</v>
      </c>
      <c r="AF200" s="115">
        <v>14941</v>
      </c>
      <c r="AG200" s="116">
        <f t="shared" si="9"/>
        <v>4153</v>
      </c>
      <c r="AH200" s="116">
        <f t="shared" si="10"/>
        <v>14941</v>
      </c>
      <c r="AI200" s="140">
        <f t="shared" ref="AI200:AI263" si="12">GEOMEAN(E200:AH200)</f>
        <v>8399.0100301713665</v>
      </c>
    </row>
    <row r="201" spans="1:35">
      <c r="A201" s="133">
        <v>92</v>
      </c>
      <c r="B201" s="133" t="str">
        <f t="shared" si="11"/>
        <v>Mango madera escoba 1 (Compra)</v>
      </c>
      <c r="C201" s="134" t="s">
        <v>542</v>
      </c>
      <c r="D201" s="134" t="s">
        <v>451</v>
      </c>
      <c r="E201" s="115">
        <v>4892</v>
      </c>
      <c r="F201" s="115">
        <v>7186</v>
      </c>
      <c r="G201" s="115">
        <v>4627</v>
      </c>
      <c r="H201" s="115">
        <v>5096</v>
      </c>
      <c r="I201" s="115">
        <v>3570</v>
      </c>
      <c r="J201" s="115">
        <v>3835</v>
      </c>
      <c r="K201" s="115">
        <v>5681</v>
      </c>
      <c r="L201" s="115">
        <v>3902</v>
      </c>
      <c r="M201" s="115">
        <v>5891</v>
      </c>
      <c r="N201" s="115">
        <v>9468</v>
      </c>
      <c r="O201" s="115">
        <v>4210</v>
      </c>
      <c r="P201" s="115">
        <v>4286</v>
      </c>
      <c r="Q201" s="115">
        <v>4370</v>
      </c>
      <c r="R201" s="115">
        <v>10337</v>
      </c>
      <c r="S201" s="115">
        <v>4462</v>
      </c>
      <c r="T201" s="115">
        <v>5155</v>
      </c>
      <c r="U201" s="115">
        <v>3682</v>
      </c>
      <c r="V201" s="115">
        <v>3415</v>
      </c>
      <c r="W201" s="115">
        <v>4797</v>
      </c>
      <c r="X201" s="115">
        <v>3650</v>
      </c>
      <c r="Y201" s="115">
        <v>4732</v>
      </c>
      <c r="Z201" s="115">
        <v>4138</v>
      </c>
      <c r="AA201" s="115">
        <v>4208</v>
      </c>
      <c r="AB201" s="115">
        <v>2265</v>
      </c>
      <c r="AC201" s="115">
        <v>2973</v>
      </c>
      <c r="AD201" s="115">
        <v>4155</v>
      </c>
      <c r="AE201" s="115">
        <v>3366</v>
      </c>
      <c r="AF201" s="115">
        <v>6807</v>
      </c>
      <c r="AG201" s="116">
        <f t="shared" ref="AG201:AG264" si="13">MIN(E201:AF201)</f>
        <v>2265</v>
      </c>
      <c r="AH201" s="116">
        <f t="shared" ref="AH201:AH264" si="14">MAX(E201:AF201)</f>
        <v>10337</v>
      </c>
      <c r="AI201" s="140">
        <f t="shared" si="12"/>
        <v>4590.2459557528318</v>
      </c>
    </row>
    <row r="202" spans="1:35">
      <c r="A202" s="133">
        <v>93</v>
      </c>
      <c r="B202" s="133" t="str">
        <f t="shared" si="11"/>
        <v>Cepillos 1 (Compra)</v>
      </c>
      <c r="C202" s="134" t="s">
        <v>543</v>
      </c>
      <c r="D202" s="134" t="s">
        <v>451</v>
      </c>
      <c r="E202" s="115">
        <v>3314</v>
      </c>
      <c r="F202" s="115">
        <v>3391</v>
      </c>
      <c r="G202" s="115">
        <v>3252</v>
      </c>
      <c r="H202" s="115">
        <v>3689</v>
      </c>
      <c r="I202" s="115">
        <v>3404</v>
      </c>
      <c r="J202" s="115">
        <v>3119</v>
      </c>
      <c r="K202" s="115">
        <v>4524</v>
      </c>
      <c r="L202" s="115">
        <v>3987</v>
      </c>
      <c r="M202" s="115">
        <v>3892</v>
      </c>
      <c r="N202" s="115">
        <v>5260</v>
      </c>
      <c r="O202" s="115">
        <v>3104</v>
      </c>
      <c r="P202" s="115">
        <v>3160</v>
      </c>
      <c r="Q202" s="115">
        <v>3222</v>
      </c>
      <c r="R202" s="115">
        <v>5659</v>
      </c>
      <c r="S202" s="115">
        <v>3291</v>
      </c>
      <c r="T202" s="115">
        <v>3577</v>
      </c>
      <c r="U202" s="115">
        <v>3209</v>
      </c>
      <c r="V202" s="115">
        <v>3252</v>
      </c>
      <c r="W202" s="115">
        <v>3537</v>
      </c>
      <c r="X202" s="115">
        <v>2775</v>
      </c>
      <c r="Y202" s="115">
        <v>3005</v>
      </c>
      <c r="Z202" s="115">
        <v>3052</v>
      </c>
      <c r="AA202" s="115">
        <v>2209</v>
      </c>
      <c r="AB202" s="115">
        <v>2078</v>
      </c>
      <c r="AC202" s="115">
        <v>3223</v>
      </c>
      <c r="AD202" s="115">
        <v>3170</v>
      </c>
      <c r="AE202" s="115">
        <v>2292</v>
      </c>
      <c r="AF202" s="115">
        <v>4023</v>
      </c>
      <c r="AG202" s="116">
        <f t="shared" si="13"/>
        <v>2078</v>
      </c>
      <c r="AH202" s="116">
        <f t="shared" si="14"/>
        <v>5659</v>
      </c>
      <c r="AI202" s="140">
        <f t="shared" si="12"/>
        <v>3343.3744772652049</v>
      </c>
    </row>
    <row r="203" spans="1:35">
      <c r="A203" s="133">
        <v>94</v>
      </c>
      <c r="B203" s="133" t="str">
        <f t="shared" si="11"/>
        <v>Cepillos 2 (Compra)</v>
      </c>
      <c r="C203" s="134" t="s">
        <v>544</v>
      </c>
      <c r="D203" s="134" t="s">
        <v>451</v>
      </c>
      <c r="E203" s="115">
        <v>15990</v>
      </c>
      <c r="F203" s="115">
        <v>17547</v>
      </c>
      <c r="G203" s="115">
        <v>15432</v>
      </c>
      <c r="H203" s="115">
        <v>16271</v>
      </c>
      <c r="I203" s="115">
        <v>14056</v>
      </c>
      <c r="J203" s="115">
        <v>13451</v>
      </c>
      <c r="K203" s="115">
        <v>18094</v>
      </c>
      <c r="L203" s="115">
        <v>13040</v>
      </c>
      <c r="M203" s="115">
        <v>29456</v>
      </c>
      <c r="N203" s="115">
        <v>20293</v>
      </c>
      <c r="O203" s="115">
        <v>13054</v>
      </c>
      <c r="P203" s="115">
        <v>13287</v>
      </c>
      <c r="Q203" s="115">
        <v>13548</v>
      </c>
      <c r="R203" s="115">
        <v>22093</v>
      </c>
      <c r="S203" s="115">
        <v>13835</v>
      </c>
      <c r="T203" s="115">
        <v>16201</v>
      </c>
      <c r="U203" s="115">
        <v>15675</v>
      </c>
      <c r="V203" s="115">
        <v>11924</v>
      </c>
      <c r="W203" s="115">
        <v>14869</v>
      </c>
      <c r="X203" s="115">
        <v>15667</v>
      </c>
      <c r="Y203" s="115">
        <v>16525</v>
      </c>
      <c r="Z203" s="115">
        <v>12829</v>
      </c>
      <c r="AA203" s="115">
        <v>13676</v>
      </c>
      <c r="AB203" s="115">
        <v>3156</v>
      </c>
      <c r="AC203" s="115">
        <v>15217</v>
      </c>
      <c r="AD203" s="115">
        <v>13399</v>
      </c>
      <c r="AE203" s="115">
        <v>16065</v>
      </c>
      <c r="AF203" s="115">
        <v>29261</v>
      </c>
      <c r="AG203" s="116">
        <f t="shared" si="13"/>
        <v>3156</v>
      </c>
      <c r="AH203" s="116">
        <f t="shared" si="14"/>
        <v>29456</v>
      </c>
      <c r="AI203" s="140">
        <f t="shared" si="12"/>
        <v>14554.442570132625</v>
      </c>
    </row>
    <row r="204" spans="1:35">
      <c r="A204" s="133">
        <v>95</v>
      </c>
      <c r="B204" s="133" t="str">
        <f t="shared" si="11"/>
        <v>Cepillos 3 (Compra)</v>
      </c>
      <c r="C204" s="134" t="s">
        <v>545</v>
      </c>
      <c r="D204" s="134" t="s">
        <v>451</v>
      </c>
      <c r="E204" s="115">
        <v>21429</v>
      </c>
      <c r="F204" s="115">
        <v>17577</v>
      </c>
      <c r="G204" s="115">
        <v>18699</v>
      </c>
      <c r="H204" s="115">
        <v>21408</v>
      </c>
      <c r="I204" s="115">
        <v>16787</v>
      </c>
      <c r="J204" s="115">
        <v>17797</v>
      </c>
      <c r="K204" s="115">
        <v>23144</v>
      </c>
      <c r="L204" s="115">
        <v>16439</v>
      </c>
      <c r="M204" s="115">
        <v>31139</v>
      </c>
      <c r="N204" s="115">
        <v>27991</v>
      </c>
      <c r="O204" s="115">
        <v>20704</v>
      </c>
      <c r="P204" s="115">
        <v>21073</v>
      </c>
      <c r="Q204" s="115">
        <v>21487</v>
      </c>
      <c r="R204" s="115">
        <v>29341</v>
      </c>
      <c r="S204" s="115">
        <v>21942</v>
      </c>
      <c r="T204" s="115">
        <v>21671</v>
      </c>
      <c r="U204" s="115">
        <v>26510</v>
      </c>
      <c r="V204" s="115">
        <v>23714</v>
      </c>
      <c r="W204" s="115">
        <v>23584</v>
      </c>
      <c r="X204" s="115">
        <v>16832</v>
      </c>
      <c r="Y204" s="115">
        <v>17276</v>
      </c>
      <c r="Z204" s="115">
        <v>20347</v>
      </c>
      <c r="AA204" s="115">
        <v>29246</v>
      </c>
      <c r="AB204" s="115">
        <v>10520</v>
      </c>
      <c r="AC204" s="115">
        <v>25413</v>
      </c>
      <c r="AD204" s="115">
        <v>14996</v>
      </c>
      <c r="AE204" s="115">
        <v>36218</v>
      </c>
      <c r="AF204" s="115">
        <v>47561</v>
      </c>
      <c r="AG204" s="116">
        <f t="shared" si="13"/>
        <v>10520</v>
      </c>
      <c r="AH204" s="116">
        <f t="shared" si="14"/>
        <v>47561</v>
      </c>
      <c r="AI204" s="140">
        <f t="shared" si="12"/>
        <v>21942.446522151011</v>
      </c>
    </row>
    <row r="205" spans="1:35">
      <c r="A205" s="133">
        <v>96</v>
      </c>
      <c r="B205" s="133" t="str">
        <f t="shared" si="11"/>
        <v>Trapero 1 (Compra)</v>
      </c>
      <c r="C205" s="134" t="s">
        <v>546</v>
      </c>
      <c r="D205" s="134" t="s">
        <v>451</v>
      </c>
      <c r="E205" s="115">
        <v>7680</v>
      </c>
      <c r="F205" s="115">
        <v>9350</v>
      </c>
      <c r="G205" s="115">
        <v>8257</v>
      </c>
      <c r="H205" s="115">
        <v>7928</v>
      </c>
      <c r="I205" s="115">
        <v>6634</v>
      </c>
      <c r="J205" s="115">
        <v>6391</v>
      </c>
      <c r="K205" s="115">
        <v>9889</v>
      </c>
      <c r="L205" s="115">
        <v>7284</v>
      </c>
      <c r="M205" s="115">
        <v>10310</v>
      </c>
      <c r="N205" s="115">
        <v>11100</v>
      </c>
      <c r="O205" s="115">
        <v>6690</v>
      </c>
      <c r="P205" s="115">
        <v>6809</v>
      </c>
      <c r="Q205" s="115">
        <v>6942</v>
      </c>
      <c r="R205" s="115">
        <v>11971</v>
      </c>
      <c r="S205" s="115">
        <v>7088</v>
      </c>
      <c r="T205" s="115">
        <v>7890</v>
      </c>
      <c r="U205" s="115">
        <v>6470</v>
      </c>
      <c r="V205" s="115">
        <v>6776</v>
      </c>
      <c r="W205" s="115">
        <v>7620</v>
      </c>
      <c r="X205" s="115">
        <v>6733</v>
      </c>
      <c r="Y205" s="115">
        <v>9389</v>
      </c>
      <c r="Z205" s="115">
        <v>6574</v>
      </c>
      <c r="AA205" s="115">
        <v>5260</v>
      </c>
      <c r="AB205" s="115">
        <v>3654</v>
      </c>
      <c r="AC205" s="115">
        <v>5433</v>
      </c>
      <c r="AD205" s="115">
        <v>6684</v>
      </c>
      <c r="AE205" s="115">
        <v>6459</v>
      </c>
      <c r="AF205" s="115">
        <v>10343</v>
      </c>
      <c r="AG205" s="116">
        <f t="shared" si="13"/>
        <v>3654</v>
      </c>
      <c r="AH205" s="116">
        <f t="shared" si="14"/>
        <v>11971</v>
      </c>
      <c r="AI205" s="140">
        <f t="shared" si="12"/>
        <v>7352.6764822315718</v>
      </c>
    </row>
    <row r="206" spans="1:35">
      <c r="A206" s="133">
        <v>97</v>
      </c>
      <c r="B206" s="133" t="str">
        <f t="shared" si="11"/>
        <v>Trapero 2 (Compra)</v>
      </c>
      <c r="C206" s="134" t="s">
        <v>547</v>
      </c>
      <c r="D206" s="134" t="s">
        <v>451</v>
      </c>
      <c r="E206" s="115">
        <v>9889</v>
      </c>
      <c r="F206" s="115">
        <v>9374</v>
      </c>
      <c r="G206" s="115">
        <v>9601</v>
      </c>
      <c r="H206" s="115">
        <v>10196</v>
      </c>
      <c r="I206" s="115">
        <v>8156</v>
      </c>
      <c r="J206" s="115">
        <v>8052</v>
      </c>
      <c r="K206" s="115">
        <v>12098</v>
      </c>
      <c r="L206" s="115">
        <v>9239</v>
      </c>
      <c r="M206" s="115">
        <v>12098</v>
      </c>
      <c r="N206" s="115">
        <v>13661</v>
      </c>
      <c r="O206" s="115">
        <v>8504</v>
      </c>
      <c r="P206" s="115">
        <v>8656</v>
      </c>
      <c r="Q206" s="115">
        <v>8826</v>
      </c>
      <c r="R206" s="115">
        <v>15293</v>
      </c>
      <c r="S206" s="115">
        <v>9014</v>
      </c>
      <c r="T206" s="115">
        <v>10099</v>
      </c>
      <c r="U206" s="115">
        <v>7890</v>
      </c>
      <c r="V206" s="115">
        <v>7684</v>
      </c>
      <c r="W206" s="115">
        <v>9687</v>
      </c>
      <c r="X206" s="115">
        <v>7445</v>
      </c>
      <c r="Y206" s="115">
        <v>9389</v>
      </c>
      <c r="Z206" s="115">
        <v>8358</v>
      </c>
      <c r="AA206" s="115">
        <v>6102</v>
      </c>
      <c r="AB206" s="115">
        <v>4951</v>
      </c>
      <c r="AC206" s="115">
        <v>7126</v>
      </c>
      <c r="AD206" s="115">
        <v>7869</v>
      </c>
      <c r="AE206" s="115">
        <v>7489</v>
      </c>
      <c r="AF206" s="115">
        <v>11050</v>
      </c>
      <c r="AG206" s="116">
        <f t="shared" si="13"/>
        <v>4951</v>
      </c>
      <c r="AH206" s="116">
        <f t="shared" si="14"/>
        <v>15293</v>
      </c>
      <c r="AI206" s="140">
        <f t="shared" si="12"/>
        <v>8953.2865607540298</v>
      </c>
    </row>
    <row r="207" spans="1:35">
      <c r="A207" s="133">
        <v>98</v>
      </c>
      <c r="B207" s="133" t="str">
        <f t="shared" si="11"/>
        <v>Trapero 3 (Compra)</v>
      </c>
      <c r="C207" s="134" t="s">
        <v>548</v>
      </c>
      <c r="D207" s="134" t="s">
        <v>451</v>
      </c>
      <c r="E207" s="115">
        <v>11467</v>
      </c>
      <c r="F207" s="115">
        <v>10610</v>
      </c>
      <c r="G207" s="115">
        <v>11093</v>
      </c>
      <c r="H207" s="115">
        <v>10840</v>
      </c>
      <c r="I207" s="115">
        <v>10486</v>
      </c>
      <c r="J207" s="115">
        <v>10013</v>
      </c>
      <c r="K207" s="115">
        <v>14307</v>
      </c>
      <c r="L207" s="115">
        <v>10088</v>
      </c>
      <c r="M207" s="115">
        <v>13045</v>
      </c>
      <c r="N207" s="115">
        <v>16141</v>
      </c>
      <c r="O207" s="115">
        <v>9435</v>
      </c>
      <c r="P207" s="115">
        <v>9604</v>
      </c>
      <c r="Q207" s="115">
        <v>9793</v>
      </c>
      <c r="R207" s="115">
        <v>16850</v>
      </c>
      <c r="S207" s="115">
        <v>10000</v>
      </c>
      <c r="T207" s="115">
        <v>11677</v>
      </c>
      <c r="U207" s="115">
        <v>10047</v>
      </c>
      <c r="V207" s="115">
        <v>8246</v>
      </c>
      <c r="W207" s="115">
        <v>10748</v>
      </c>
      <c r="X207" s="115">
        <v>8384</v>
      </c>
      <c r="Y207" s="115">
        <v>9953</v>
      </c>
      <c r="Z207" s="115">
        <v>9272</v>
      </c>
      <c r="AA207" s="115">
        <v>8521</v>
      </c>
      <c r="AB207" s="115">
        <v>6312</v>
      </c>
      <c r="AC207" s="115">
        <v>8816</v>
      </c>
      <c r="AD207" s="115">
        <v>9381</v>
      </c>
      <c r="AE207" s="115">
        <v>10524</v>
      </c>
      <c r="AF207" s="115">
        <v>14100</v>
      </c>
      <c r="AG207" s="116">
        <f t="shared" si="13"/>
        <v>6312</v>
      </c>
      <c r="AH207" s="116">
        <f t="shared" si="14"/>
        <v>16850</v>
      </c>
      <c r="AI207" s="140">
        <f t="shared" si="12"/>
        <v>10467.844547643706</v>
      </c>
    </row>
    <row r="208" spans="1:35">
      <c r="A208" s="133">
        <v>99</v>
      </c>
      <c r="B208" s="133" t="str">
        <f t="shared" si="11"/>
        <v>Trapero 4 (Compra)</v>
      </c>
      <c r="C208" s="134" t="s">
        <v>549</v>
      </c>
      <c r="D208" s="134" t="s">
        <v>451</v>
      </c>
      <c r="E208" s="115">
        <v>18410</v>
      </c>
      <c r="F208" s="115">
        <v>15447</v>
      </c>
      <c r="G208" s="115">
        <v>15234</v>
      </c>
      <c r="H208" s="115">
        <v>17805</v>
      </c>
      <c r="I208" s="115">
        <v>12827</v>
      </c>
      <c r="J208" s="115">
        <v>15977</v>
      </c>
      <c r="K208" s="115">
        <v>20514</v>
      </c>
      <c r="L208" s="115">
        <v>16015</v>
      </c>
      <c r="M208" s="115">
        <v>20409</v>
      </c>
      <c r="N208" s="115">
        <v>91423</v>
      </c>
      <c r="O208" s="115">
        <v>17064</v>
      </c>
      <c r="P208" s="115">
        <v>17369</v>
      </c>
      <c r="Q208" s="115">
        <v>17710</v>
      </c>
      <c r="R208" s="115">
        <v>96784</v>
      </c>
      <c r="S208" s="115">
        <v>18085</v>
      </c>
      <c r="T208" s="115">
        <v>18620</v>
      </c>
      <c r="U208" s="115">
        <v>14623</v>
      </c>
      <c r="V208" s="115">
        <v>11617</v>
      </c>
      <c r="W208" s="115">
        <v>19438</v>
      </c>
      <c r="X208" s="115">
        <v>14726</v>
      </c>
      <c r="Y208" s="115">
        <v>14084</v>
      </c>
      <c r="Z208" s="115">
        <v>16770</v>
      </c>
      <c r="AA208" s="115">
        <v>15780</v>
      </c>
      <c r="AB208" s="115">
        <v>7825</v>
      </c>
      <c r="AC208" s="115">
        <v>12554</v>
      </c>
      <c r="AD208" s="115">
        <v>13752</v>
      </c>
      <c r="AE208" s="115">
        <v>8813</v>
      </c>
      <c r="AF208" s="115">
        <v>22233</v>
      </c>
      <c r="AG208" s="116">
        <f t="shared" si="13"/>
        <v>7825</v>
      </c>
      <c r="AH208" s="116">
        <f t="shared" si="14"/>
        <v>96784</v>
      </c>
      <c r="AI208" s="140">
        <f t="shared" si="12"/>
        <v>18168.789313295267</v>
      </c>
    </row>
    <row r="209" spans="1:35">
      <c r="A209" s="133">
        <v>100</v>
      </c>
      <c r="B209" s="133" t="str">
        <f t="shared" si="11"/>
        <v>Mango metálico trapero (Compra)</v>
      </c>
      <c r="C209" s="134" t="s">
        <v>550</v>
      </c>
      <c r="D209" s="134" t="s">
        <v>451</v>
      </c>
      <c r="E209" s="115">
        <v>7890</v>
      </c>
      <c r="F209" s="115">
        <v>10953</v>
      </c>
      <c r="G209" s="115">
        <v>9443</v>
      </c>
      <c r="H209" s="115">
        <v>9945</v>
      </c>
      <c r="I209" s="115">
        <v>7251</v>
      </c>
      <c r="J209" s="115">
        <v>7938</v>
      </c>
      <c r="K209" s="115">
        <v>11362</v>
      </c>
      <c r="L209" s="115">
        <v>7888</v>
      </c>
      <c r="M209" s="115">
        <v>10836</v>
      </c>
      <c r="N209" s="115">
        <v>12829</v>
      </c>
      <c r="O209" s="115">
        <v>8105</v>
      </c>
      <c r="P209" s="115">
        <v>8249</v>
      </c>
      <c r="Q209" s="115">
        <v>8411</v>
      </c>
      <c r="R209" s="115">
        <v>12441</v>
      </c>
      <c r="S209" s="115">
        <v>8589</v>
      </c>
      <c r="T209" s="115">
        <v>8100</v>
      </c>
      <c r="U209" s="115">
        <v>8889</v>
      </c>
      <c r="V209" s="115">
        <v>7453</v>
      </c>
      <c r="W209" s="115">
        <v>9231</v>
      </c>
      <c r="X209" s="115">
        <v>7090</v>
      </c>
      <c r="Y209" s="115">
        <v>10329</v>
      </c>
      <c r="Z209" s="115">
        <v>7965</v>
      </c>
      <c r="AA209" s="115">
        <v>7364</v>
      </c>
      <c r="AB209" s="115">
        <v>4153</v>
      </c>
      <c r="AC209" s="115">
        <v>7432</v>
      </c>
      <c r="AD209" s="115">
        <v>6841</v>
      </c>
      <c r="AE209" s="115">
        <v>8926</v>
      </c>
      <c r="AF209" s="115">
        <v>15559</v>
      </c>
      <c r="AG209" s="116">
        <f t="shared" si="13"/>
        <v>4153</v>
      </c>
      <c r="AH209" s="116">
        <f t="shared" si="14"/>
        <v>15559</v>
      </c>
      <c r="AI209" s="140">
        <f t="shared" si="12"/>
        <v>8675.7484051120027</v>
      </c>
    </row>
    <row r="210" spans="1:35">
      <c r="A210" s="133">
        <v>101</v>
      </c>
      <c r="B210" s="133" t="str">
        <f t="shared" si="11"/>
        <v>Mango madera trapero (Compra)</v>
      </c>
      <c r="C210" s="134" t="s">
        <v>551</v>
      </c>
      <c r="D210" s="134" t="s">
        <v>451</v>
      </c>
      <c r="E210" s="115">
        <v>4892</v>
      </c>
      <c r="F210" s="115">
        <v>7186</v>
      </c>
      <c r="G210" s="115">
        <v>4640</v>
      </c>
      <c r="H210" s="115">
        <v>4255</v>
      </c>
      <c r="I210" s="115">
        <v>4285</v>
      </c>
      <c r="J210" s="115">
        <v>3835</v>
      </c>
      <c r="K210" s="115">
        <v>5681</v>
      </c>
      <c r="L210" s="115">
        <v>3902</v>
      </c>
      <c r="M210" s="115">
        <v>6060</v>
      </c>
      <c r="N210" s="115">
        <v>9631</v>
      </c>
      <c r="O210" s="115">
        <v>4210</v>
      </c>
      <c r="P210" s="115">
        <v>4286</v>
      </c>
      <c r="Q210" s="115">
        <v>4370</v>
      </c>
      <c r="R210" s="115">
        <v>10337</v>
      </c>
      <c r="S210" s="115">
        <v>4462</v>
      </c>
      <c r="T210" s="115">
        <v>5155</v>
      </c>
      <c r="U210" s="115">
        <v>3682</v>
      </c>
      <c r="V210" s="115">
        <v>3415</v>
      </c>
      <c r="W210" s="115">
        <v>4797</v>
      </c>
      <c r="X210" s="115">
        <v>3892</v>
      </c>
      <c r="Y210" s="115">
        <v>4732</v>
      </c>
      <c r="Z210" s="115">
        <v>4138</v>
      </c>
      <c r="AA210" s="115">
        <v>4629</v>
      </c>
      <c r="AB210" s="115">
        <v>2151</v>
      </c>
      <c r="AC210" s="115">
        <v>3021</v>
      </c>
      <c r="AD210" s="115">
        <v>4155</v>
      </c>
      <c r="AE210" s="115">
        <v>3366</v>
      </c>
      <c r="AF210" s="115">
        <v>6807</v>
      </c>
      <c r="AG210" s="116">
        <f t="shared" si="13"/>
        <v>2151</v>
      </c>
      <c r="AH210" s="116">
        <f t="shared" si="14"/>
        <v>10337</v>
      </c>
      <c r="AI210" s="140">
        <f t="shared" si="12"/>
        <v>4609.0484884901471</v>
      </c>
    </row>
    <row r="211" spans="1:35">
      <c r="A211" s="133">
        <v>102</v>
      </c>
      <c r="B211" s="133" t="str">
        <f t="shared" si="11"/>
        <v>Cepillo para sanitario (churrusco) (Compra)</v>
      </c>
      <c r="C211" s="134" t="s">
        <v>552</v>
      </c>
      <c r="D211" s="134" t="s">
        <v>451</v>
      </c>
      <c r="E211" s="115">
        <v>7154</v>
      </c>
      <c r="F211" s="115">
        <v>7403</v>
      </c>
      <c r="G211" s="115">
        <v>6874</v>
      </c>
      <c r="H211" s="115">
        <v>7349</v>
      </c>
      <c r="I211" s="115">
        <v>5906</v>
      </c>
      <c r="J211" s="115">
        <v>5974</v>
      </c>
      <c r="K211" s="115">
        <v>9152</v>
      </c>
      <c r="L211" s="115">
        <v>7997</v>
      </c>
      <c r="M211" s="115">
        <v>7343</v>
      </c>
      <c r="N211" s="115">
        <v>10326</v>
      </c>
      <c r="O211" s="115">
        <v>5982</v>
      </c>
      <c r="P211" s="115">
        <v>6089</v>
      </c>
      <c r="Q211" s="115">
        <v>6209</v>
      </c>
      <c r="R211" s="115">
        <v>11549</v>
      </c>
      <c r="S211" s="115">
        <v>6340</v>
      </c>
      <c r="T211" s="115">
        <v>7364</v>
      </c>
      <c r="U211" s="115">
        <v>5733</v>
      </c>
      <c r="V211" s="115">
        <v>5702</v>
      </c>
      <c r="W211" s="115">
        <v>6814</v>
      </c>
      <c r="X211" s="115">
        <v>5850</v>
      </c>
      <c r="Y211" s="115">
        <v>6948</v>
      </c>
      <c r="Z211" s="115">
        <v>5879</v>
      </c>
      <c r="AA211" s="115">
        <v>5786</v>
      </c>
      <c r="AB211" s="115">
        <v>3627</v>
      </c>
      <c r="AC211" s="115">
        <v>6279</v>
      </c>
      <c r="AD211" s="115">
        <v>5685</v>
      </c>
      <c r="AE211" s="115">
        <v>7057</v>
      </c>
      <c r="AF211" s="115">
        <v>10962</v>
      </c>
      <c r="AG211" s="116">
        <f t="shared" si="13"/>
        <v>3627</v>
      </c>
      <c r="AH211" s="116">
        <f t="shared" si="14"/>
        <v>11549</v>
      </c>
      <c r="AI211" s="140">
        <f t="shared" si="12"/>
        <v>6769.4713043409274</v>
      </c>
    </row>
    <row r="212" spans="1:35">
      <c r="A212" s="133">
        <v>103</v>
      </c>
      <c r="B212" s="133" t="str">
        <f t="shared" si="11"/>
        <v>Pads 1 (Compra)</v>
      </c>
      <c r="C212" s="134" t="s">
        <v>553</v>
      </c>
      <c r="D212" s="134" t="s">
        <v>451</v>
      </c>
      <c r="E212" s="115">
        <v>25248</v>
      </c>
      <c r="F212" s="115">
        <v>18025</v>
      </c>
      <c r="G212" s="115">
        <v>25832</v>
      </c>
      <c r="H212" s="115">
        <v>36276</v>
      </c>
      <c r="I212" s="115">
        <v>24450</v>
      </c>
      <c r="J212" s="115">
        <v>21955</v>
      </c>
      <c r="K212" s="115">
        <v>30613</v>
      </c>
      <c r="L212" s="115">
        <v>20911</v>
      </c>
      <c r="M212" s="115">
        <v>27878</v>
      </c>
      <c r="N212" s="115">
        <v>34393</v>
      </c>
      <c r="O212" s="115">
        <v>23508</v>
      </c>
      <c r="P212" s="115">
        <v>23926</v>
      </c>
      <c r="Q212" s="115">
        <v>24396</v>
      </c>
      <c r="R212" s="115">
        <v>40681</v>
      </c>
      <c r="S212" s="115">
        <v>24911</v>
      </c>
      <c r="T212" s="115">
        <v>25458</v>
      </c>
      <c r="U212" s="115">
        <v>17148</v>
      </c>
      <c r="V212" s="115">
        <v>20327</v>
      </c>
      <c r="W212" s="115">
        <v>26777</v>
      </c>
      <c r="X212" s="115">
        <v>27286</v>
      </c>
      <c r="Y212" s="115">
        <v>28167</v>
      </c>
      <c r="Z212" s="115">
        <v>23101</v>
      </c>
      <c r="AA212" s="115">
        <v>23144</v>
      </c>
      <c r="AB212" s="115">
        <v>17508</v>
      </c>
      <c r="AC212" s="115">
        <v>24616</v>
      </c>
      <c r="AD212" s="115">
        <v>20656</v>
      </c>
      <c r="AE212" s="115">
        <v>23234</v>
      </c>
      <c r="AF212" s="115">
        <v>36599</v>
      </c>
      <c r="AG212" s="116">
        <f t="shared" si="13"/>
        <v>17148</v>
      </c>
      <c r="AH212" s="116">
        <f t="shared" si="14"/>
        <v>40681</v>
      </c>
      <c r="AI212" s="140">
        <f t="shared" si="12"/>
        <v>25125.059015953881</v>
      </c>
    </row>
    <row r="213" spans="1:35">
      <c r="A213" s="133">
        <v>104</v>
      </c>
      <c r="B213" s="133" t="str">
        <f t="shared" si="11"/>
        <v>Pads 2 (Compra)</v>
      </c>
      <c r="C213" s="134" t="s">
        <v>554</v>
      </c>
      <c r="D213" s="134" t="s">
        <v>451</v>
      </c>
      <c r="E213" s="115">
        <v>30540</v>
      </c>
      <c r="F213" s="115">
        <v>19936</v>
      </c>
      <c r="G213" s="115">
        <v>26416</v>
      </c>
      <c r="H213" s="115">
        <v>37211</v>
      </c>
      <c r="I213" s="115">
        <v>24450</v>
      </c>
      <c r="J213" s="115">
        <v>21955</v>
      </c>
      <c r="K213" s="115">
        <v>32507</v>
      </c>
      <c r="L213" s="115">
        <v>21203</v>
      </c>
      <c r="M213" s="115">
        <v>27878</v>
      </c>
      <c r="N213" s="115">
        <v>36471</v>
      </c>
      <c r="O213" s="115">
        <v>23508</v>
      </c>
      <c r="P213" s="115">
        <v>23926</v>
      </c>
      <c r="Q213" s="115">
        <v>24396</v>
      </c>
      <c r="R213" s="115">
        <v>41360</v>
      </c>
      <c r="S213" s="115">
        <v>24911</v>
      </c>
      <c r="T213" s="115">
        <v>30718</v>
      </c>
      <c r="U213" s="115">
        <v>17148</v>
      </c>
      <c r="V213" s="115">
        <v>20327</v>
      </c>
      <c r="W213" s="115">
        <v>26777</v>
      </c>
      <c r="X213" s="115">
        <v>29677</v>
      </c>
      <c r="Y213" s="115">
        <v>28167</v>
      </c>
      <c r="Z213" s="115">
        <v>23101</v>
      </c>
      <c r="AA213" s="115">
        <v>26300</v>
      </c>
      <c r="AB213" s="115">
        <v>17508</v>
      </c>
      <c r="AC213" s="115">
        <v>24616</v>
      </c>
      <c r="AD213" s="115">
        <v>22158</v>
      </c>
      <c r="AE213" s="115">
        <v>26617</v>
      </c>
      <c r="AF213" s="115">
        <v>36599</v>
      </c>
      <c r="AG213" s="116">
        <f t="shared" si="13"/>
        <v>17148</v>
      </c>
      <c r="AH213" s="116">
        <f t="shared" si="14"/>
        <v>41360</v>
      </c>
      <c r="AI213" s="140">
        <f t="shared" si="12"/>
        <v>26072.365336515439</v>
      </c>
    </row>
    <row r="214" spans="1:35">
      <c r="A214" s="133">
        <v>105</v>
      </c>
      <c r="B214" s="133" t="str">
        <f t="shared" si="11"/>
        <v>Pads 3 (Compra)</v>
      </c>
      <c r="C214" s="134" t="s">
        <v>555</v>
      </c>
      <c r="D214" s="134" t="s">
        <v>451</v>
      </c>
      <c r="E214" s="115">
        <v>35936</v>
      </c>
      <c r="F214" s="115">
        <v>28207</v>
      </c>
      <c r="G214" s="115">
        <v>36459</v>
      </c>
      <c r="H214" s="115">
        <v>42259</v>
      </c>
      <c r="I214" s="115">
        <v>31237</v>
      </c>
      <c r="J214" s="115">
        <v>32495</v>
      </c>
      <c r="K214" s="115">
        <v>43448</v>
      </c>
      <c r="L214" s="115">
        <v>30330</v>
      </c>
      <c r="M214" s="115">
        <v>32612</v>
      </c>
      <c r="N214" s="115">
        <v>48758</v>
      </c>
      <c r="O214" s="115">
        <v>33669</v>
      </c>
      <c r="P214" s="115">
        <v>34268</v>
      </c>
      <c r="Q214" s="115">
        <v>34942</v>
      </c>
      <c r="R214" s="115">
        <v>53990</v>
      </c>
      <c r="S214" s="115">
        <v>35682</v>
      </c>
      <c r="T214" s="115">
        <v>36189</v>
      </c>
      <c r="U214" s="115">
        <v>28825</v>
      </c>
      <c r="V214" s="115">
        <v>32590</v>
      </c>
      <c r="W214" s="115">
        <v>38351</v>
      </c>
      <c r="X214" s="115">
        <v>29677</v>
      </c>
      <c r="Y214" s="115">
        <v>39434</v>
      </c>
      <c r="Z214" s="115">
        <v>33086</v>
      </c>
      <c r="AA214" s="115">
        <v>34716</v>
      </c>
      <c r="AB214" s="115">
        <v>26300</v>
      </c>
      <c r="AC214" s="115">
        <v>37574</v>
      </c>
      <c r="AD214" s="115">
        <v>27071</v>
      </c>
      <c r="AE214" s="115">
        <v>42463</v>
      </c>
      <c r="AF214" s="115">
        <v>53395</v>
      </c>
      <c r="AG214" s="116">
        <f t="shared" si="13"/>
        <v>26300</v>
      </c>
      <c r="AH214" s="116">
        <f t="shared" si="14"/>
        <v>53990</v>
      </c>
      <c r="AI214" s="140">
        <f t="shared" si="12"/>
        <v>35728.355398190935</v>
      </c>
    </row>
    <row r="215" spans="1:35">
      <c r="A215" s="133">
        <v>106</v>
      </c>
      <c r="B215" s="133" t="str">
        <f t="shared" si="11"/>
        <v>Pads 4 (Compra)</v>
      </c>
      <c r="C215" s="134" t="s">
        <v>556</v>
      </c>
      <c r="D215" s="134" t="s">
        <v>451</v>
      </c>
      <c r="E215" s="115">
        <v>35978</v>
      </c>
      <c r="F215" s="115">
        <v>28207</v>
      </c>
      <c r="G215" s="115">
        <v>36479</v>
      </c>
      <c r="H215" s="115">
        <v>45845</v>
      </c>
      <c r="I215" s="115">
        <v>31237</v>
      </c>
      <c r="J215" s="115">
        <v>37494</v>
      </c>
      <c r="K215" s="115">
        <v>43763</v>
      </c>
      <c r="L215" s="115">
        <v>30583</v>
      </c>
      <c r="M215" s="115">
        <v>32612</v>
      </c>
      <c r="N215" s="115">
        <v>49023</v>
      </c>
      <c r="O215" s="115">
        <v>41225</v>
      </c>
      <c r="P215" s="115">
        <v>41958</v>
      </c>
      <c r="Q215" s="115">
        <v>42783</v>
      </c>
      <c r="R215" s="115">
        <v>54818</v>
      </c>
      <c r="S215" s="115">
        <v>43687</v>
      </c>
      <c r="T215" s="115">
        <v>36189</v>
      </c>
      <c r="U215" s="115">
        <v>28825</v>
      </c>
      <c r="V215" s="115">
        <v>42549</v>
      </c>
      <c r="W215" s="115">
        <v>46957</v>
      </c>
      <c r="X215" s="115">
        <v>38923</v>
      </c>
      <c r="Y215" s="115">
        <v>39434</v>
      </c>
      <c r="Z215" s="115">
        <v>40511</v>
      </c>
      <c r="AA215" s="115">
        <v>34716</v>
      </c>
      <c r="AB215" s="115">
        <v>26300</v>
      </c>
      <c r="AC215" s="115">
        <v>37574</v>
      </c>
      <c r="AD215" s="115">
        <v>30421</v>
      </c>
      <c r="AE215" s="115">
        <v>40861</v>
      </c>
      <c r="AF215" s="115">
        <v>53395</v>
      </c>
      <c r="AG215" s="116">
        <f t="shared" si="13"/>
        <v>26300</v>
      </c>
      <c r="AH215" s="116">
        <f t="shared" si="14"/>
        <v>54818</v>
      </c>
      <c r="AI215" s="140">
        <f t="shared" si="12"/>
        <v>38329.713077592409</v>
      </c>
    </row>
    <row r="216" spans="1:35">
      <c r="A216" s="133">
        <v>107</v>
      </c>
      <c r="B216" s="133" t="str">
        <f t="shared" si="11"/>
        <v>Pads 5 (Compra)</v>
      </c>
      <c r="C216" s="134" t="s">
        <v>557</v>
      </c>
      <c r="D216" s="134" t="s">
        <v>451</v>
      </c>
      <c r="E216" s="115">
        <v>33033</v>
      </c>
      <c r="F216" s="115">
        <v>32360</v>
      </c>
      <c r="G216" s="115">
        <v>31135</v>
      </c>
      <c r="H216" s="115">
        <v>40591</v>
      </c>
      <c r="I216" s="115">
        <v>31610</v>
      </c>
      <c r="J216" s="115">
        <v>25370</v>
      </c>
      <c r="K216" s="115">
        <v>46393</v>
      </c>
      <c r="L216" s="115">
        <v>34618</v>
      </c>
      <c r="M216" s="115">
        <v>31034</v>
      </c>
      <c r="N216" s="115">
        <v>51996</v>
      </c>
      <c r="O216" s="115">
        <v>26525</v>
      </c>
      <c r="P216" s="115">
        <v>26996</v>
      </c>
      <c r="Q216" s="115">
        <v>27528</v>
      </c>
      <c r="R216" s="115">
        <v>56932</v>
      </c>
      <c r="S216" s="115">
        <v>28109</v>
      </c>
      <c r="T216" s="115">
        <v>33243</v>
      </c>
      <c r="U216" s="115">
        <v>21461</v>
      </c>
      <c r="V216" s="115">
        <v>28051</v>
      </c>
      <c r="W216" s="115">
        <v>30212</v>
      </c>
      <c r="X216" s="115">
        <v>29677</v>
      </c>
      <c r="Y216" s="115">
        <v>28167</v>
      </c>
      <c r="Z216" s="115">
        <v>26066</v>
      </c>
      <c r="AA216" s="115">
        <v>28404</v>
      </c>
      <c r="AB216" s="115">
        <v>21040</v>
      </c>
      <c r="AC216" s="115">
        <v>26922</v>
      </c>
      <c r="AD216" s="115">
        <v>20656</v>
      </c>
      <c r="AE216" s="115">
        <v>30120</v>
      </c>
      <c r="AF216" s="115">
        <v>38456</v>
      </c>
      <c r="AG216" s="116">
        <f t="shared" si="13"/>
        <v>20656</v>
      </c>
      <c r="AH216" s="116">
        <f t="shared" si="14"/>
        <v>56932</v>
      </c>
      <c r="AI216" s="140">
        <f t="shared" si="12"/>
        <v>30957.049955344064</v>
      </c>
    </row>
    <row r="217" spans="1:35">
      <c r="A217" s="133">
        <v>108</v>
      </c>
      <c r="B217" s="133" t="str">
        <f t="shared" si="11"/>
        <v>Boneth 1 (Compra)</v>
      </c>
      <c r="C217" s="134" t="s">
        <v>558</v>
      </c>
      <c r="D217" s="134" t="s">
        <v>451</v>
      </c>
      <c r="E217" s="115">
        <v>111386</v>
      </c>
      <c r="F217" s="115">
        <v>80066</v>
      </c>
      <c r="G217" s="115">
        <v>120588</v>
      </c>
      <c r="H217" s="115">
        <v>99090</v>
      </c>
      <c r="I217" s="115">
        <v>112669</v>
      </c>
      <c r="J217" s="115">
        <v>127285</v>
      </c>
      <c r="K217" s="115">
        <v>173580</v>
      </c>
      <c r="L217" s="115">
        <v>68408</v>
      </c>
      <c r="M217" s="115">
        <v>152540</v>
      </c>
      <c r="N217" s="115">
        <v>178840</v>
      </c>
      <c r="O217" s="115">
        <v>136297</v>
      </c>
      <c r="P217" s="115">
        <v>138721</v>
      </c>
      <c r="Q217" s="115">
        <v>141450</v>
      </c>
      <c r="R217" s="115">
        <v>189284</v>
      </c>
      <c r="S217" s="115">
        <v>144441</v>
      </c>
      <c r="T217" s="115">
        <v>111617</v>
      </c>
      <c r="U217" s="115">
        <v>84160</v>
      </c>
      <c r="V217" s="115">
        <v>90384</v>
      </c>
      <c r="W217" s="115">
        <v>155248</v>
      </c>
      <c r="X217" s="115">
        <v>78927</v>
      </c>
      <c r="Y217" s="115">
        <v>127692</v>
      </c>
      <c r="Z217" s="115">
        <v>133940</v>
      </c>
      <c r="AA217" s="115">
        <v>84160</v>
      </c>
      <c r="AB217" s="115">
        <v>36820</v>
      </c>
      <c r="AC217" s="115">
        <v>56509</v>
      </c>
      <c r="AD217" s="115">
        <v>99824</v>
      </c>
      <c r="AE217" s="115">
        <v>94586</v>
      </c>
      <c r="AF217" s="115">
        <v>77884</v>
      </c>
      <c r="AG217" s="116">
        <f t="shared" si="13"/>
        <v>36820</v>
      </c>
      <c r="AH217" s="116">
        <f t="shared" si="14"/>
        <v>189284</v>
      </c>
      <c r="AI217" s="140">
        <f t="shared" si="12"/>
        <v>106022.59815447526</v>
      </c>
    </row>
    <row r="218" spans="1:35">
      <c r="A218" s="133">
        <v>109</v>
      </c>
      <c r="B218" s="133" t="str">
        <f t="shared" si="11"/>
        <v>Boneth 2 (Compra)</v>
      </c>
      <c r="C218" s="134" t="s">
        <v>559</v>
      </c>
      <c r="D218" s="134" t="s">
        <v>451</v>
      </c>
      <c r="E218" s="115">
        <v>122874</v>
      </c>
      <c r="F218" s="115">
        <v>95099</v>
      </c>
      <c r="G218" s="115">
        <v>133982</v>
      </c>
      <c r="H218" s="115">
        <v>114266</v>
      </c>
      <c r="I218" s="115">
        <v>118146</v>
      </c>
      <c r="J218" s="115">
        <v>130746</v>
      </c>
      <c r="K218" s="115">
        <v>194620</v>
      </c>
      <c r="L218" s="115">
        <v>72939</v>
      </c>
      <c r="M218" s="115">
        <v>204088</v>
      </c>
      <c r="N218" s="115">
        <v>189360</v>
      </c>
      <c r="O218" s="115">
        <v>144144</v>
      </c>
      <c r="P218" s="115">
        <v>146707</v>
      </c>
      <c r="Q218" s="115">
        <v>149593</v>
      </c>
      <c r="R218" s="115">
        <v>211255</v>
      </c>
      <c r="S218" s="115">
        <v>152757</v>
      </c>
      <c r="T218" s="115">
        <v>123084</v>
      </c>
      <c r="U218" s="115">
        <v>93838</v>
      </c>
      <c r="V218" s="115">
        <v>83202</v>
      </c>
      <c r="W218" s="115">
        <v>164187</v>
      </c>
      <c r="X218" s="115">
        <v>92576</v>
      </c>
      <c r="Y218" s="115">
        <v>140837</v>
      </c>
      <c r="Z218" s="115">
        <v>141652</v>
      </c>
      <c r="AA218" s="115">
        <v>99940</v>
      </c>
      <c r="AB218" s="115">
        <v>47340</v>
      </c>
      <c r="AC218" s="115">
        <v>66337</v>
      </c>
      <c r="AD218" s="115">
        <v>112669</v>
      </c>
      <c r="AE218" s="115">
        <v>111367</v>
      </c>
      <c r="AF218" s="115">
        <v>85487</v>
      </c>
      <c r="AG218" s="116">
        <f t="shared" si="13"/>
        <v>47340</v>
      </c>
      <c r="AH218" s="116">
        <f t="shared" si="14"/>
        <v>211255</v>
      </c>
      <c r="AI218" s="140">
        <f t="shared" si="12"/>
        <v>118225.88421134707</v>
      </c>
    </row>
    <row r="219" spans="1:35">
      <c r="A219" s="133">
        <v>110</v>
      </c>
      <c r="B219" s="133" t="str">
        <f t="shared" si="11"/>
        <v>Bolsas plásticas 1 (Compra)</v>
      </c>
      <c r="C219" s="134" t="s">
        <v>560</v>
      </c>
      <c r="D219" s="134" t="s">
        <v>451</v>
      </c>
      <c r="E219" s="115">
        <v>1315</v>
      </c>
      <c r="F219" s="115">
        <v>2622</v>
      </c>
      <c r="G219" s="115">
        <v>1341</v>
      </c>
      <c r="H219" s="115">
        <v>1227</v>
      </c>
      <c r="I219" s="115">
        <v>1292</v>
      </c>
      <c r="J219" s="115">
        <v>972</v>
      </c>
      <c r="K219" s="115">
        <v>1788</v>
      </c>
      <c r="L219" s="115">
        <v>1221</v>
      </c>
      <c r="M219" s="115">
        <v>1220</v>
      </c>
      <c r="N219" s="115">
        <v>2630</v>
      </c>
      <c r="O219" s="115">
        <v>1000</v>
      </c>
      <c r="P219" s="115">
        <v>1018</v>
      </c>
      <c r="Q219" s="115">
        <v>1037</v>
      </c>
      <c r="R219" s="115">
        <v>2394</v>
      </c>
      <c r="S219" s="115">
        <v>1059</v>
      </c>
      <c r="T219" s="115">
        <v>1578</v>
      </c>
      <c r="U219" s="115">
        <v>1525</v>
      </c>
      <c r="V219" s="115">
        <v>935</v>
      </c>
      <c r="W219" s="115">
        <v>1138</v>
      </c>
      <c r="X219" s="115">
        <v>919</v>
      </c>
      <c r="Y219" s="115">
        <v>1504</v>
      </c>
      <c r="Z219" s="115">
        <v>983</v>
      </c>
      <c r="AA219" s="115">
        <v>1157</v>
      </c>
      <c r="AB219" s="115">
        <v>448</v>
      </c>
      <c r="AC219" s="115">
        <v>628</v>
      </c>
      <c r="AD219" s="115">
        <v>939</v>
      </c>
      <c r="AE219" s="115">
        <v>1106</v>
      </c>
      <c r="AF219" s="115">
        <v>2254</v>
      </c>
      <c r="AG219" s="116">
        <f t="shared" si="13"/>
        <v>448</v>
      </c>
      <c r="AH219" s="116">
        <f t="shared" si="14"/>
        <v>2630</v>
      </c>
      <c r="AI219" s="140">
        <f t="shared" si="12"/>
        <v>1222.7690331860913</v>
      </c>
    </row>
    <row r="220" spans="1:35">
      <c r="A220" s="133">
        <v>111</v>
      </c>
      <c r="B220" s="133" t="str">
        <f t="shared" si="11"/>
        <v>Bolsas plásticas 2 (Compra)</v>
      </c>
      <c r="C220" s="134" t="s">
        <v>561</v>
      </c>
      <c r="D220" s="134" t="s">
        <v>451</v>
      </c>
      <c r="E220" s="115">
        <v>1420</v>
      </c>
      <c r="F220" s="115">
        <v>2622</v>
      </c>
      <c r="G220" s="115">
        <v>1479</v>
      </c>
      <c r="H220" s="115">
        <v>1207</v>
      </c>
      <c r="I220" s="115">
        <v>1299</v>
      </c>
      <c r="J220" s="115">
        <v>1469</v>
      </c>
      <c r="K220" s="115">
        <v>1999</v>
      </c>
      <c r="L220" s="115">
        <v>1331</v>
      </c>
      <c r="M220" s="115">
        <v>1441</v>
      </c>
      <c r="N220" s="115">
        <v>2314</v>
      </c>
      <c r="O220" s="115">
        <v>1032</v>
      </c>
      <c r="P220" s="115">
        <v>1051</v>
      </c>
      <c r="Q220" s="115">
        <v>1071</v>
      </c>
      <c r="R220" s="115">
        <v>2673</v>
      </c>
      <c r="S220" s="115">
        <v>1094</v>
      </c>
      <c r="T220" s="115">
        <v>1683</v>
      </c>
      <c r="U220" s="115">
        <v>1546</v>
      </c>
      <c r="V220" s="115">
        <v>1031</v>
      </c>
      <c r="W220" s="115">
        <v>1175</v>
      </c>
      <c r="X220" s="115">
        <v>1025</v>
      </c>
      <c r="Y220" s="115">
        <v>1504</v>
      </c>
      <c r="Z220" s="115">
        <v>1014</v>
      </c>
      <c r="AA220" s="115">
        <v>1262</v>
      </c>
      <c r="AB220" s="115">
        <v>518</v>
      </c>
      <c r="AC220" s="115">
        <v>706</v>
      </c>
      <c r="AD220" s="115">
        <v>997</v>
      </c>
      <c r="AE220" s="115">
        <v>1219</v>
      </c>
      <c r="AF220" s="115">
        <v>2254</v>
      </c>
      <c r="AG220" s="116">
        <f t="shared" si="13"/>
        <v>518</v>
      </c>
      <c r="AH220" s="116">
        <f t="shared" si="14"/>
        <v>2673</v>
      </c>
      <c r="AI220" s="140">
        <f t="shared" si="12"/>
        <v>1309.9969843098265</v>
      </c>
    </row>
    <row r="221" spans="1:35">
      <c r="A221" s="133">
        <v>112</v>
      </c>
      <c r="B221" s="133" t="str">
        <f t="shared" si="11"/>
        <v>Bolsas plásticas 3 (Compra)</v>
      </c>
      <c r="C221" s="134" t="s">
        <v>562</v>
      </c>
      <c r="D221" s="134" t="s">
        <v>451</v>
      </c>
      <c r="E221" s="115">
        <v>1420</v>
      </c>
      <c r="F221" s="115">
        <v>2622</v>
      </c>
      <c r="G221" s="115">
        <v>1479</v>
      </c>
      <c r="H221" s="115">
        <v>1207</v>
      </c>
      <c r="I221" s="115">
        <v>1457</v>
      </c>
      <c r="J221" s="115">
        <v>1469</v>
      </c>
      <c r="K221" s="115">
        <v>2104</v>
      </c>
      <c r="L221" s="115">
        <v>1339</v>
      </c>
      <c r="M221" s="115">
        <v>1441</v>
      </c>
      <c r="N221" s="115">
        <v>2314</v>
      </c>
      <c r="O221" s="115">
        <v>1030</v>
      </c>
      <c r="P221" s="115">
        <v>1049</v>
      </c>
      <c r="Q221" s="115">
        <v>1070</v>
      </c>
      <c r="R221" s="115">
        <v>2674</v>
      </c>
      <c r="S221" s="115">
        <v>1092</v>
      </c>
      <c r="T221" s="115">
        <v>1683</v>
      </c>
      <c r="U221" s="115">
        <v>1546</v>
      </c>
      <c r="V221" s="115">
        <v>1031</v>
      </c>
      <c r="W221" s="115">
        <v>1174</v>
      </c>
      <c r="X221" s="115">
        <v>1026</v>
      </c>
      <c r="Y221" s="115">
        <v>1504</v>
      </c>
      <c r="Z221" s="115">
        <v>1012</v>
      </c>
      <c r="AA221" s="115">
        <v>1262</v>
      </c>
      <c r="AB221" s="115">
        <v>518</v>
      </c>
      <c r="AC221" s="115">
        <v>706</v>
      </c>
      <c r="AD221" s="115">
        <v>997</v>
      </c>
      <c r="AE221" s="115">
        <v>1219</v>
      </c>
      <c r="AF221" s="115">
        <v>2254</v>
      </c>
      <c r="AG221" s="116">
        <f t="shared" si="13"/>
        <v>518</v>
      </c>
      <c r="AH221" s="116">
        <f t="shared" si="14"/>
        <v>2674</v>
      </c>
      <c r="AI221" s="140">
        <f t="shared" si="12"/>
        <v>1317.1893010874981</v>
      </c>
    </row>
    <row r="222" spans="1:35">
      <c r="A222" s="133">
        <v>113</v>
      </c>
      <c r="B222" s="133" t="str">
        <f t="shared" si="11"/>
        <v>Bolsas plásticas 4 (Compra)</v>
      </c>
      <c r="C222" s="134" t="s">
        <v>563</v>
      </c>
      <c r="D222" s="134" t="s">
        <v>451</v>
      </c>
      <c r="E222" s="115">
        <v>1473</v>
      </c>
      <c r="F222" s="115">
        <v>2622</v>
      </c>
      <c r="G222" s="115">
        <v>1573</v>
      </c>
      <c r="H222" s="115">
        <v>1298</v>
      </c>
      <c r="I222" s="115">
        <v>1355</v>
      </c>
      <c r="J222" s="115">
        <v>1632</v>
      </c>
      <c r="K222" s="115">
        <v>2104</v>
      </c>
      <c r="L222" s="115">
        <v>1347</v>
      </c>
      <c r="M222" s="115">
        <v>1441</v>
      </c>
      <c r="N222" s="115">
        <v>2630</v>
      </c>
      <c r="O222" s="115">
        <v>1174</v>
      </c>
      <c r="P222" s="115">
        <v>1195</v>
      </c>
      <c r="Q222" s="115">
        <v>1219</v>
      </c>
      <c r="R222" s="115">
        <v>2875</v>
      </c>
      <c r="S222" s="115">
        <v>1246</v>
      </c>
      <c r="T222" s="115">
        <v>1683</v>
      </c>
      <c r="U222" s="115">
        <v>1683</v>
      </c>
      <c r="V222" s="115">
        <v>1073</v>
      </c>
      <c r="W222" s="115">
        <v>1338</v>
      </c>
      <c r="X222" s="115">
        <v>1016</v>
      </c>
      <c r="Y222" s="115">
        <v>1504</v>
      </c>
      <c r="Z222" s="115">
        <v>1155</v>
      </c>
      <c r="AA222" s="115">
        <v>1262</v>
      </c>
      <c r="AB222" s="115">
        <v>612</v>
      </c>
      <c r="AC222" s="115">
        <v>716</v>
      </c>
      <c r="AD222" s="115">
        <v>1090</v>
      </c>
      <c r="AE222" s="115">
        <v>1219</v>
      </c>
      <c r="AF222" s="115">
        <v>2254</v>
      </c>
      <c r="AG222" s="116">
        <f t="shared" si="13"/>
        <v>612</v>
      </c>
      <c r="AH222" s="116">
        <f t="shared" si="14"/>
        <v>2875</v>
      </c>
      <c r="AI222" s="140">
        <f t="shared" si="12"/>
        <v>1399.605771417398</v>
      </c>
    </row>
    <row r="223" spans="1:35">
      <c r="A223" s="133">
        <v>114</v>
      </c>
      <c r="B223" s="133" t="str">
        <f t="shared" si="11"/>
        <v>Bolsas plásticas 8 (Compra)</v>
      </c>
      <c r="C223" s="134" t="s">
        <v>564</v>
      </c>
      <c r="D223" s="134" t="s">
        <v>451</v>
      </c>
      <c r="E223" s="115">
        <v>3051</v>
      </c>
      <c r="F223" s="115">
        <v>4977</v>
      </c>
      <c r="G223" s="115">
        <v>2441</v>
      </c>
      <c r="H223" s="115">
        <v>2816</v>
      </c>
      <c r="I223" s="115">
        <v>2715</v>
      </c>
      <c r="J223" s="115">
        <v>1945</v>
      </c>
      <c r="K223" s="115">
        <v>4103</v>
      </c>
      <c r="L223" s="115">
        <v>2849</v>
      </c>
      <c r="M223" s="115">
        <v>3009</v>
      </c>
      <c r="N223" s="115">
        <v>4662</v>
      </c>
      <c r="O223" s="115">
        <v>2125</v>
      </c>
      <c r="P223" s="115">
        <v>2163</v>
      </c>
      <c r="Q223" s="115">
        <v>2205</v>
      </c>
      <c r="R223" s="115">
        <v>5458</v>
      </c>
      <c r="S223" s="115">
        <v>2252</v>
      </c>
      <c r="T223" s="115">
        <v>3261</v>
      </c>
      <c r="U223" s="115">
        <v>2946</v>
      </c>
      <c r="V223" s="115">
        <v>2350</v>
      </c>
      <c r="W223" s="115">
        <v>2420</v>
      </c>
      <c r="X223" s="115">
        <v>2653</v>
      </c>
      <c r="Y223" s="115">
        <v>2796</v>
      </c>
      <c r="Z223" s="115">
        <v>2087</v>
      </c>
      <c r="AA223" s="115">
        <v>2525</v>
      </c>
      <c r="AB223" s="115">
        <v>1767</v>
      </c>
      <c r="AC223" s="115">
        <v>1534</v>
      </c>
      <c r="AD223" s="115">
        <v>2290</v>
      </c>
      <c r="AE223" s="115">
        <v>2712</v>
      </c>
      <c r="AF223" s="115">
        <v>8442</v>
      </c>
      <c r="AG223" s="116">
        <f t="shared" si="13"/>
        <v>1534</v>
      </c>
      <c r="AH223" s="116">
        <f t="shared" si="14"/>
        <v>8442</v>
      </c>
      <c r="AI223" s="140">
        <f t="shared" si="12"/>
        <v>2850.1304750857921</v>
      </c>
    </row>
    <row r="224" spans="1:35">
      <c r="A224" s="133">
        <v>115</v>
      </c>
      <c r="B224" s="133" t="str">
        <f t="shared" si="11"/>
        <v>Bolsas plásticas 9 (Compra)</v>
      </c>
      <c r="C224" s="134" t="s">
        <v>565</v>
      </c>
      <c r="D224" s="134" t="s">
        <v>451</v>
      </c>
      <c r="E224" s="115">
        <v>3682</v>
      </c>
      <c r="F224" s="115">
        <v>4977</v>
      </c>
      <c r="G224" s="115">
        <v>2595</v>
      </c>
      <c r="H224" s="115">
        <v>2816</v>
      </c>
      <c r="I224" s="115">
        <v>3299</v>
      </c>
      <c r="J224" s="115">
        <v>2311</v>
      </c>
      <c r="K224" s="115">
        <v>4524</v>
      </c>
      <c r="L224" s="115">
        <v>3100</v>
      </c>
      <c r="M224" s="115">
        <v>3009</v>
      </c>
      <c r="N224" s="115">
        <v>5179</v>
      </c>
      <c r="O224" s="115">
        <v>2394</v>
      </c>
      <c r="P224" s="115">
        <v>2437</v>
      </c>
      <c r="Q224" s="115">
        <v>2485</v>
      </c>
      <c r="R224" s="115">
        <v>5934</v>
      </c>
      <c r="S224" s="115">
        <v>2537</v>
      </c>
      <c r="T224" s="115">
        <v>3892</v>
      </c>
      <c r="U224" s="115">
        <v>3051</v>
      </c>
      <c r="V224" s="115">
        <v>2743</v>
      </c>
      <c r="W224" s="115">
        <v>2727</v>
      </c>
      <c r="X224" s="115">
        <v>2942</v>
      </c>
      <c r="Y224" s="115">
        <v>2796</v>
      </c>
      <c r="Z224" s="115">
        <v>2353</v>
      </c>
      <c r="AA224" s="115">
        <v>2735</v>
      </c>
      <c r="AB224" s="115">
        <v>2026</v>
      </c>
      <c r="AC224" s="115">
        <v>1814</v>
      </c>
      <c r="AD224" s="115">
        <v>2384</v>
      </c>
      <c r="AE224" s="115">
        <v>3242</v>
      </c>
      <c r="AF224" s="115">
        <v>8442</v>
      </c>
      <c r="AG224" s="116">
        <f t="shared" si="13"/>
        <v>1814</v>
      </c>
      <c r="AH224" s="116">
        <f t="shared" si="14"/>
        <v>8442</v>
      </c>
      <c r="AI224" s="140">
        <f t="shared" si="12"/>
        <v>3144.0634860994401</v>
      </c>
    </row>
    <row r="225" spans="1:35">
      <c r="A225" s="133">
        <v>116</v>
      </c>
      <c r="B225" s="133" t="str">
        <f t="shared" si="11"/>
        <v>Bolsas plásticas 10 (Compra)</v>
      </c>
      <c r="C225" s="134" t="s">
        <v>566</v>
      </c>
      <c r="D225" s="134" t="s">
        <v>451</v>
      </c>
      <c r="E225" s="115">
        <v>3682</v>
      </c>
      <c r="F225" s="115">
        <v>4977</v>
      </c>
      <c r="G225" s="115">
        <v>3061</v>
      </c>
      <c r="H225" s="115">
        <v>2816</v>
      </c>
      <c r="I225" s="115">
        <v>3193</v>
      </c>
      <c r="J225" s="115">
        <v>2311</v>
      </c>
      <c r="K225" s="115">
        <v>4839</v>
      </c>
      <c r="L225" s="115">
        <v>3112</v>
      </c>
      <c r="M225" s="115">
        <v>3009</v>
      </c>
      <c r="N225" s="115">
        <v>5421</v>
      </c>
      <c r="O225" s="115">
        <v>2394</v>
      </c>
      <c r="P225" s="115">
        <v>2437</v>
      </c>
      <c r="Q225" s="115">
        <v>2485</v>
      </c>
      <c r="R225" s="115">
        <v>6312</v>
      </c>
      <c r="S225" s="115">
        <v>2537</v>
      </c>
      <c r="T225" s="115">
        <v>3892</v>
      </c>
      <c r="U225" s="115">
        <v>3051</v>
      </c>
      <c r="V225" s="115">
        <v>2743</v>
      </c>
      <c r="W225" s="115">
        <v>2727</v>
      </c>
      <c r="X225" s="115">
        <v>2942</v>
      </c>
      <c r="Y225" s="115">
        <v>2796</v>
      </c>
      <c r="Z225" s="115">
        <v>2353</v>
      </c>
      <c r="AA225" s="115">
        <v>2735</v>
      </c>
      <c r="AB225" s="115">
        <v>2026</v>
      </c>
      <c r="AC225" s="115">
        <v>1814</v>
      </c>
      <c r="AD225" s="115">
        <v>2384</v>
      </c>
      <c r="AE225" s="115">
        <v>3242</v>
      </c>
      <c r="AF225" s="115">
        <v>8442</v>
      </c>
      <c r="AG225" s="116">
        <f t="shared" si="13"/>
        <v>1814</v>
      </c>
      <c r="AH225" s="116">
        <f t="shared" si="14"/>
        <v>8442</v>
      </c>
      <c r="AI225" s="140">
        <f t="shared" si="12"/>
        <v>3176.8364331239563</v>
      </c>
    </row>
    <row r="226" spans="1:35">
      <c r="A226" s="133">
        <v>117</v>
      </c>
      <c r="B226" s="133" t="str">
        <f t="shared" si="11"/>
        <v>Bolsas plásticas 11 (Compra)</v>
      </c>
      <c r="C226" s="134" t="s">
        <v>567</v>
      </c>
      <c r="D226" s="134" t="s">
        <v>451</v>
      </c>
      <c r="E226" s="115">
        <v>5102</v>
      </c>
      <c r="F226" s="115">
        <v>4977</v>
      </c>
      <c r="G226" s="115">
        <v>3587</v>
      </c>
      <c r="H226" s="115">
        <v>3658</v>
      </c>
      <c r="I226" s="115">
        <v>3535</v>
      </c>
      <c r="J226" s="115">
        <v>2719</v>
      </c>
      <c r="K226" s="115">
        <v>5155</v>
      </c>
      <c r="L226" s="115">
        <v>3304</v>
      </c>
      <c r="M226" s="115">
        <v>3114</v>
      </c>
      <c r="N226" s="115">
        <v>5885</v>
      </c>
      <c r="O226" s="115">
        <v>3240</v>
      </c>
      <c r="P226" s="115">
        <v>3298</v>
      </c>
      <c r="Q226" s="115">
        <v>3363</v>
      </c>
      <c r="R226" s="115">
        <v>6777</v>
      </c>
      <c r="S226" s="115">
        <v>3434</v>
      </c>
      <c r="T226" s="115">
        <v>5365</v>
      </c>
      <c r="U226" s="115">
        <v>3177</v>
      </c>
      <c r="V226" s="115">
        <v>3324</v>
      </c>
      <c r="W226" s="115">
        <v>3690</v>
      </c>
      <c r="X226" s="115">
        <v>2942</v>
      </c>
      <c r="Y226" s="115">
        <v>2796</v>
      </c>
      <c r="Z226" s="115">
        <v>3184</v>
      </c>
      <c r="AA226" s="115">
        <v>3472</v>
      </c>
      <c r="AB226" s="115">
        <v>2399</v>
      </c>
      <c r="AC226" s="115">
        <v>2061</v>
      </c>
      <c r="AD226" s="115">
        <v>2704</v>
      </c>
      <c r="AE226" s="115">
        <v>3930</v>
      </c>
      <c r="AF226" s="115">
        <v>8450</v>
      </c>
      <c r="AG226" s="116">
        <f t="shared" si="13"/>
        <v>2061</v>
      </c>
      <c r="AH226" s="116">
        <f t="shared" si="14"/>
        <v>8450</v>
      </c>
      <c r="AI226" s="140">
        <f t="shared" si="12"/>
        <v>3712.3540649946613</v>
      </c>
    </row>
    <row r="227" spans="1:35">
      <c r="A227" s="133">
        <v>118</v>
      </c>
      <c r="B227" s="133" t="str">
        <f t="shared" si="11"/>
        <v>Bolsas plásticas 15 (Compra)</v>
      </c>
      <c r="C227" s="134" t="s">
        <v>568</v>
      </c>
      <c r="D227" s="134" t="s">
        <v>451</v>
      </c>
      <c r="E227" s="115">
        <v>5102</v>
      </c>
      <c r="F227" s="115">
        <v>5497</v>
      </c>
      <c r="G227" s="115">
        <v>4103</v>
      </c>
      <c r="H227" s="115">
        <v>3868</v>
      </c>
      <c r="I227" s="115">
        <v>3719</v>
      </c>
      <c r="J227" s="115">
        <v>3613</v>
      </c>
      <c r="K227" s="115">
        <v>5681</v>
      </c>
      <c r="L227" s="115">
        <v>3580</v>
      </c>
      <c r="M227" s="115">
        <v>3840</v>
      </c>
      <c r="N227" s="115">
        <v>6417</v>
      </c>
      <c r="O227" s="115">
        <v>3141</v>
      </c>
      <c r="P227" s="115">
        <v>3197</v>
      </c>
      <c r="Q227" s="115">
        <v>3260</v>
      </c>
      <c r="R227" s="115">
        <v>7367</v>
      </c>
      <c r="S227" s="115">
        <v>3329</v>
      </c>
      <c r="T227" s="115">
        <v>5365</v>
      </c>
      <c r="U227" s="115">
        <v>4366</v>
      </c>
      <c r="V227" s="115">
        <v>3528</v>
      </c>
      <c r="W227" s="115">
        <v>3578</v>
      </c>
      <c r="X227" s="115">
        <v>3103</v>
      </c>
      <c r="Y227" s="115">
        <v>4195</v>
      </c>
      <c r="Z227" s="115">
        <v>3087</v>
      </c>
      <c r="AA227" s="115">
        <v>3156</v>
      </c>
      <c r="AB227" s="115">
        <v>2645</v>
      </c>
      <c r="AC227" s="115">
        <v>2336</v>
      </c>
      <c r="AD227" s="115">
        <v>3167</v>
      </c>
      <c r="AE227" s="115">
        <v>3658</v>
      </c>
      <c r="AF227" s="115">
        <v>12819</v>
      </c>
      <c r="AG227" s="116">
        <f t="shared" si="13"/>
        <v>2336</v>
      </c>
      <c r="AH227" s="116">
        <f t="shared" si="14"/>
        <v>12819</v>
      </c>
      <c r="AI227" s="140">
        <f t="shared" si="12"/>
        <v>4103.4055290177012</v>
      </c>
    </row>
    <row r="228" spans="1:35">
      <c r="A228" s="133">
        <v>119</v>
      </c>
      <c r="B228" s="133" t="str">
        <f t="shared" si="11"/>
        <v>Bolsas plásticas 16 (Compra)</v>
      </c>
      <c r="C228" s="134" t="s">
        <v>569</v>
      </c>
      <c r="D228" s="134" t="s">
        <v>451</v>
      </c>
      <c r="E228" s="115">
        <v>5470</v>
      </c>
      <c r="F228" s="115">
        <v>5497</v>
      </c>
      <c r="G228" s="115">
        <v>4383</v>
      </c>
      <c r="H228" s="115">
        <v>4301</v>
      </c>
      <c r="I228" s="115">
        <v>4456</v>
      </c>
      <c r="J228" s="115">
        <v>4351</v>
      </c>
      <c r="K228" s="115">
        <v>5996</v>
      </c>
      <c r="L228" s="115">
        <v>3780</v>
      </c>
      <c r="M228" s="115">
        <v>4460</v>
      </c>
      <c r="N228" s="115">
        <v>7849</v>
      </c>
      <c r="O228" s="115">
        <v>3654</v>
      </c>
      <c r="P228" s="115">
        <v>3719</v>
      </c>
      <c r="Q228" s="115">
        <v>3791</v>
      </c>
      <c r="R228" s="115">
        <v>9111</v>
      </c>
      <c r="S228" s="115">
        <v>3872</v>
      </c>
      <c r="T228" s="115">
        <v>5681</v>
      </c>
      <c r="U228" s="115">
        <v>4503</v>
      </c>
      <c r="V228" s="115">
        <v>4467</v>
      </c>
      <c r="W228" s="115">
        <v>4161</v>
      </c>
      <c r="X228" s="115">
        <v>3463</v>
      </c>
      <c r="Y228" s="115">
        <v>4195</v>
      </c>
      <c r="Z228" s="115">
        <v>3589</v>
      </c>
      <c r="AA228" s="115">
        <v>4418</v>
      </c>
      <c r="AB228" s="115">
        <v>3036</v>
      </c>
      <c r="AC228" s="115">
        <v>2685</v>
      </c>
      <c r="AD228" s="115">
        <v>3300</v>
      </c>
      <c r="AE228" s="115">
        <v>5281</v>
      </c>
      <c r="AF228" s="115">
        <v>12819</v>
      </c>
      <c r="AG228" s="116">
        <f t="shared" si="13"/>
        <v>2685</v>
      </c>
      <c r="AH228" s="116">
        <f t="shared" si="14"/>
        <v>12819</v>
      </c>
      <c r="AI228" s="140">
        <f t="shared" si="12"/>
        <v>4654.6437925088394</v>
      </c>
    </row>
    <row r="229" spans="1:35">
      <c r="A229" s="133">
        <v>120</v>
      </c>
      <c r="B229" s="133" t="str">
        <f t="shared" si="11"/>
        <v>Bolsas plásticas 17 (Compra)</v>
      </c>
      <c r="C229" s="134" t="s">
        <v>570</v>
      </c>
      <c r="D229" s="134" t="s">
        <v>451</v>
      </c>
      <c r="E229" s="115">
        <v>5470</v>
      </c>
      <c r="F229" s="115">
        <v>5497</v>
      </c>
      <c r="G229" s="115">
        <v>4361</v>
      </c>
      <c r="H229" s="115">
        <v>4119</v>
      </c>
      <c r="I229" s="115">
        <v>4334</v>
      </c>
      <c r="J229" s="115">
        <v>4351</v>
      </c>
      <c r="K229" s="115">
        <v>6207</v>
      </c>
      <c r="L229" s="115">
        <v>3794</v>
      </c>
      <c r="M229" s="115">
        <v>4460</v>
      </c>
      <c r="N229" s="115">
        <v>8014</v>
      </c>
      <c r="O229" s="115">
        <v>3499</v>
      </c>
      <c r="P229" s="115">
        <v>3561</v>
      </c>
      <c r="Q229" s="115">
        <v>3632</v>
      </c>
      <c r="R229" s="115">
        <v>8022</v>
      </c>
      <c r="S229" s="115">
        <v>3707</v>
      </c>
      <c r="T229" s="115">
        <v>5681</v>
      </c>
      <c r="U229" s="115">
        <v>4503</v>
      </c>
      <c r="V229" s="115">
        <v>4168</v>
      </c>
      <c r="W229" s="115">
        <v>3985</v>
      </c>
      <c r="X229" s="115">
        <v>3463</v>
      </c>
      <c r="Y229" s="115">
        <v>4195</v>
      </c>
      <c r="Z229" s="115">
        <v>3439</v>
      </c>
      <c r="AA229" s="115">
        <v>4208</v>
      </c>
      <c r="AB229" s="115">
        <v>3036</v>
      </c>
      <c r="AC229" s="115">
        <v>2685</v>
      </c>
      <c r="AD229" s="115">
        <v>3300</v>
      </c>
      <c r="AE229" s="115">
        <v>4925</v>
      </c>
      <c r="AF229" s="115">
        <v>12819</v>
      </c>
      <c r="AG229" s="116">
        <f t="shared" si="13"/>
        <v>2685</v>
      </c>
      <c r="AH229" s="116">
        <f t="shared" si="14"/>
        <v>12819</v>
      </c>
      <c r="AI229" s="140">
        <f t="shared" si="12"/>
        <v>4563.8332887410597</v>
      </c>
    </row>
    <row r="230" spans="1:35">
      <c r="A230" s="133">
        <v>121</v>
      </c>
      <c r="B230" s="133" t="str">
        <f t="shared" si="11"/>
        <v>Bolsas plásticas 18 (Compra)</v>
      </c>
      <c r="C230" s="134" t="s">
        <v>571</v>
      </c>
      <c r="D230" s="134" t="s">
        <v>451</v>
      </c>
      <c r="E230" s="115">
        <v>6365</v>
      </c>
      <c r="F230" s="115">
        <v>5497</v>
      </c>
      <c r="G230" s="115">
        <v>4651</v>
      </c>
      <c r="H230" s="115">
        <v>4530</v>
      </c>
      <c r="I230" s="115">
        <v>5216</v>
      </c>
      <c r="J230" s="115">
        <v>4895</v>
      </c>
      <c r="K230" s="115">
        <v>6522</v>
      </c>
      <c r="L230" s="115">
        <v>4202</v>
      </c>
      <c r="M230" s="115">
        <v>4892</v>
      </c>
      <c r="N230" s="115">
        <v>7364</v>
      </c>
      <c r="O230" s="115">
        <v>4004</v>
      </c>
      <c r="P230" s="115">
        <v>4077</v>
      </c>
      <c r="Q230" s="115">
        <v>4155</v>
      </c>
      <c r="R230" s="115">
        <v>8033</v>
      </c>
      <c r="S230" s="115">
        <v>4244</v>
      </c>
      <c r="T230" s="115">
        <v>6628</v>
      </c>
      <c r="U230" s="115">
        <v>4892</v>
      </c>
      <c r="V230" s="115">
        <v>4234</v>
      </c>
      <c r="W230" s="115">
        <v>4560</v>
      </c>
      <c r="X230" s="115">
        <v>3463</v>
      </c>
      <c r="Y230" s="115">
        <v>4195</v>
      </c>
      <c r="Z230" s="115">
        <v>3934</v>
      </c>
      <c r="AA230" s="115">
        <v>4418</v>
      </c>
      <c r="AB230" s="115">
        <v>3585</v>
      </c>
      <c r="AC230" s="115">
        <v>3069</v>
      </c>
      <c r="AD230" s="115">
        <v>3949</v>
      </c>
      <c r="AE230" s="115">
        <v>5008</v>
      </c>
      <c r="AF230" s="115">
        <v>12819</v>
      </c>
      <c r="AG230" s="116">
        <f t="shared" si="13"/>
        <v>3069</v>
      </c>
      <c r="AH230" s="116">
        <f t="shared" si="14"/>
        <v>12819</v>
      </c>
      <c r="AI230" s="140">
        <f t="shared" si="12"/>
        <v>4962.9994609554742</v>
      </c>
    </row>
    <row r="231" spans="1:35">
      <c r="A231" s="133">
        <v>122</v>
      </c>
      <c r="B231" s="133" t="str">
        <f t="shared" si="11"/>
        <v>Bolsas plásticas 21 (Compra)</v>
      </c>
      <c r="C231" s="134" t="s">
        <v>572</v>
      </c>
      <c r="D231" s="134" t="s">
        <v>451</v>
      </c>
      <c r="E231" s="115">
        <v>7890</v>
      </c>
      <c r="F231" s="115">
        <v>7465</v>
      </c>
      <c r="G231" s="115">
        <v>4970</v>
      </c>
      <c r="H231" s="115">
        <v>6777</v>
      </c>
      <c r="I231" s="115">
        <v>6293</v>
      </c>
      <c r="J231" s="115">
        <v>5558</v>
      </c>
      <c r="K231" s="115">
        <v>8100</v>
      </c>
      <c r="L231" s="115">
        <v>5728</v>
      </c>
      <c r="M231" s="115">
        <v>5849</v>
      </c>
      <c r="N231" s="115">
        <v>10126</v>
      </c>
      <c r="O231" s="115">
        <v>5395</v>
      </c>
      <c r="P231" s="115">
        <v>5490</v>
      </c>
      <c r="Q231" s="115">
        <v>5599</v>
      </c>
      <c r="R231" s="115">
        <v>10202</v>
      </c>
      <c r="S231" s="115">
        <v>5718</v>
      </c>
      <c r="T231" s="115">
        <v>8100</v>
      </c>
      <c r="U231" s="115">
        <v>6259</v>
      </c>
      <c r="V231" s="115">
        <v>6179</v>
      </c>
      <c r="W231" s="115">
        <v>6146</v>
      </c>
      <c r="X231" s="115">
        <v>5319</v>
      </c>
      <c r="Y231" s="115">
        <v>5859</v>
      </c>
      <c r="Z231" s="115">
        <v>5302</v>
      </c>
      <c r="AA231" s="115">
        <v>6312</v>
      </c>
      <c r="AB231" s="115">
        <v>6041</v>
      </c>
      <c r="AC231" s="115">
        <v>6933</v>
      </c>
      <c r="AD231" s="115">
        <v>5071</v>
      </c>
      <c r="AE231" s="115">
        <v>7306</v>
      </c>
      <c r="AF231" s="115">
        <v>26874</v>
      </c>
      <c r="AG231" s="116">
        <f t="shared" si="13"/>
        <v>4970</v>
      </c>
      <c r="AH231" s="116">
        <f t="shared" si="14"/>
        <v>26874</v>
      </c>
      <c r="AI231" s="140">
        <f t="shared" si="12"/>
        <v>6979.3629552941275</v>
      </c>
    </row>
    <row r="232" spans="1:35">
      <c r="A232" s="133">
        <v>123</v>
      </c>
      <c r="B232" s="133" t="str">
        <f t="shared" si="11"/>
        <v>Bolsas plásticas 22 (Compra)</v>
      </c>
      <c r="C232" s="134" t="s">
        <v>573</v>
      </c>
      <c r="D232" s="134" t="s">
        <v>451</v>
      </c>
      <c r="E232" s="115">
        <v>9152</v>
      </c>
      <c r="F232" s="115">
        <v>7465</v>
      </c>
      <c r="G232" s="115">
        <v>6175</v>
      </c>
      <c r="H232" s="115">
        <v>6536</v>
      </c>
      <c r="I232" s="115">
        <v>7558</v>
      </c>
      <c r="J232" s="115">
        <v>6799</v>
      </c>
      <c r="K232" s="115">
        <v>9152</v>
      </c>
      <c r="L232" s="115">
        <v>6841</v>
      </c>
      <c r="M232" s="115">
        <v>6312</v>
      </c>
      <c r="N232" s="115">
        <v>12442</v>
      </c>
      <c r="O232" s="115">
        <v>5844</v>
      </c>
      <c r="P232" s="115">
        <v>5949</v>
      </c>
      <c r="Q232" s="115">
        <v>6066</v>
      </c>
      <c r="R232" s="115">
        <v>12635</v>
      </c>
      <c r="S232" s="115">
        <v>6193</v>
      </c>
      <c r="T232" s="115">
        <v>9363</v>
      </c>
      <c r="U232" s="115">
        <v>6522</v>
      </c>
      <c r="V232" s="115">
        <v>6694</v>
      </c>
      <c r="W232" s="115">
        <v>6657</v>
      </c>
      <c r="X232" s="115">
        <v>6742</v>
      </c>
      <c r="Y232" s="115">
        <v>5859</v>
      </c>
      <c r="Z232" s="115">
        <v>5744</v>
      </c>
      <c r="AA232" s="115">
        <v>6522</v>
      </c>
      <c r="AB232" s="115">
        <v>6943</v>
      </c>
      <c r="AC232" s="115">
        <v>7227</v>
      </c>
      <c r="AD232" s="115">
        <v>5486</v>
      </c>
      <c r="AE232" s="115">
        <v>7915</v>
      </c>
      <c r="AF232" s="115">
        <v>26874</v>
      </c>
      <c r="AG232" s="116">
        <f t="shared" si="13"/>
        <v>5486</v>
      </c>
      <c r="AH232" s="116">
        <f t="shared" si="14"/>
        <v>26874</v>
      </c>
      <c r="AI232" s="140">
        <f t="shared" si="12"/>
        <v>7704.1088940022464</v>
      </c>
    </row>
    <row r="233" spans="1:35">
      <c r="A233" s="133">
        <v>124</v>
      </c>
      <c r="B233" s="133" t="str">
        <f t="shared" si="11"/>
        <v>Bolsas plásticas 23 (Compra)</v>
      </c>
      <c r="C233" s="134" t="s">
        <v>574</v>
      </c>
      <c r="D233" s="134" t="s">
        <v>451</v>
      </c>
      <c r="E233" s="115">
        <v>9152</v>
      </c>
      <c r="F233" s="115">
        <v>8250</v>
      </c>
      <c r="G233" s="115">
        <v>6540</v>
      </c>
      <c r="H233" s="115">
        <v>6680</v>
      </c>
      <c r="I233" s="115">
        <v>8016</v>
      </c>
      <c r="J233" s="115">
        <v>6799</v>
      </c>
      <c r="K233" s="115">
        <v>9678</v>
      </c>
      <c r="L233" s="115">
        <v>6876</v>
      </c>
      <c r="M233" s="115">
        <v>6312</v>
      </c>
      <c r="N233" s="115">
        <v>11995</v>
      </c>
      <c r="O233" s="115">
        <v>5830</v>
      </c>
      <c r="P233" s="115">
        <v>5934</v>
      </c>
      <c r="Q233" s="115">
        <v>6051</v>
      </c>
      <c r="R233" s="115">
        <v>12741</v>
      </c>
      <c r="S233" s="115">
        <v>6179</v>
      </c>
      <c r="T233" s="115">
        <v>9363</v>
      </c>
      <c r="U233" s="115">
        <v>6522</v>
      </c>
      <c r="V233" s="115">
        <v>6694</v>
      </c>
      <c r="W233" s="115">
        <v>6641</v>
      </c>
      <c r="X233" s="115">
        <v>6742</v>
      </c>
      <c r="Y233" s="115">
        <v>5859</v>
      </c>
      <c r="Z233" s="115">
        <v>5730</v>
      </c>
      <c r="AA233" s="115">
        <v>6522</v>
      </c>
      <c r="AB233" s="115">
        <v>6943</v>
      </c>
      <c r="AC233" s="115">
        <v>6150</v>
      </c>
      <c r="AD233" s="115">
        <v>5486</v>
      </c>
      <c r="AE233" s="115">
        <v>7915</v>
      </c>
      <c r="AF233" s="115">
        <v>26874</v>
      </c>
      <c r="AG233" s="116">
        <f t="shared" si="13"/>
        <v>5486</v>
      </c>
      <c r="AH233" s="116">
        <f t="shared" si="14"/>
        <v>26874</v>
      </c>
      <c r="AI233" s="140">
        <f t="shared" si="12"/>
        <v>7728.5215757498736</v>
      </c>
    </row>
    <row r="234" spans="1:35">
      <c r="A234" s="133">
        <v>125</v>
      </c>
      <c r="B234" s="133" t="str">
        <f t="shared" si="11"/>
        <v>Bolsas plásticas 24 (Compra)</v>
      </c>
      <c r="C234" s="134" t="s">
        <v>575</v>
      </c>
      <c r="D234" s="134" t="s">
        <v>451</v>
      </c>
      <c r="E234" s="115">
        <v>11888</v>
      </c>
      <c r="F234" s="115">
        <v>8250</v>
      </c>
      <c r="G234" s="115">
        <v>6947</v>
      </c>
      <c r="H234" s="115">
        <v>7166</v>
      </c>
      <c r="I234" s="115">
        <v>8444</v>
      </c>
      <c r="J234" s="115">
        <v>8159</v>
      </c>
      <c r="K234" s="115">
        <v>10625</v>
      </c>
      <c r="L234" s="115">
        <v>7535</v>
      </c>
      <c r="M234" s="115">
        <v>7112</v>
      </c>
      <c r="N234" s="115">
        <v>15060</v>
      </c>
      <c r="O234" s="115">
        <v>6231</v>
      </c>
      <c r="P234" s="115">
        <v>6343</v>
      </c>
      <c r="Q234" s="115">
        <v>6467</v>
      </c>
      <c r="R234" s="115">
        <v>14757</v>
      </c>
      <c r="S234" s="115">
        <v>6603</v>
      </c>
      <c r="T234" s="115">
        <v>12098</v>
      </c>
      <c r="U234" s="115">
        <v>6733</v>
      </c>
      <c r="V234" s="115">
        <v>6862</v>
      </c>
      <c r="W234" s="115">
        <v>7097</v>
      </c>
      <c r="X234" s="115">
        <v>6742</v>
      </c>
      <c r="Y234" s="115">
        <v>5859</v>
      </c>
      <c r="Z234" s="115">
        <v>6123</v>
      </c>
      <c r="AA234" s="115">
        <v>6733</v>
      </c>
      <c r="AB234" s="115">
        <v>8206</v>
      </c>
      <c r="AC234" s="115">
        <v>7003</v>
      </c>
      <c r="AD234" s="115">
        <v>5865</v>
      </c>
      <c r="AE234" s="115">
        <v>7915</v>
      </c>
      <c r="AF234" s="115">
        <v>26874</v>
      </c>
      <c r="AG234" s="116">
        <f t="shared" si="13"/>
        <v>5859</v>
      </c>
      <c r="AH234" s="116">
        <f t="shared" si="14"/>
        <v>26874</v>
      </c>
      <c r="AI234" s="140">
        <f t="shared" si="12"/>
        <v>8394.0851749410558</v>
      </c>
    </row>
    <row r="235" spans="1:35">
      <c r="A235" s="133">
        <v>126</v>
      </c>
      <c r="B235" s="133" t="str">
        <f t="shared" si="11"/>
        <v>Guantes 1 (Compra)</v>
      </c>
      <c r="C235" s="134" t="s">
        <v>576</v>
      </c>
      <c r="D235" s="134" t="s">
        <v>451</v>
      </c>
      <c r="E235" s="115">
        <v>5576</v>
      </c>
      <c r="F235" s="115">
        <v>6204</v>
      </c>
      <c r="G235" s="115">
        <v>5924</v>
      </c>
      <c r="H235" s="115">
        <v>5501</v>
      </c>
      <c r="I235" s="115">
        <v>5134</v>
      </c>
      <c r="J235" s="115">
        <v>4753</v>
      </c>
      <c r="K235" s="115">
        <v>6943</v>
      </c>
      <c r="L235" s="115">
        <v>4962</v>
      </c>
      <c r="M235" s="115">
        <v>4892</v>
      </c>
      <c r="N235" s="115">
        <v>7891</v>
      </c>
      <c r="O235" s="115">
        <v>4388</v>
      </c>
      <c r="P235" s="115">
        <v>4467</v>
      </c>
      <c r="Q235" s="115">
        <v>4554</v>
      </c>
      <c r="R235" s="115">
        <v>8149</v>
      </c>
      <c r="S235" s="115">
        <v>4651</v>
      </c>
      <c r="T235" s="115">
        <v>5786</v>
      </c>
      <c r="U235" s="115">
        <v>4702</v>
      </c>
      <c r="V235" s="115">
        <v>4742</v>
      </c>
      <c r="W235" s="115">
        <v>4998</v>
      </c>
      <c r="X235" s="115">
        <v>4659</v>
      </c>
      <c r="Y235" s="115">
        <v>6573</v>
      </c>
      <c r="Z235" s="115">
        <v>4312</v>
      </c>
      <c r="AA235" s="115">
        <v>4734</v>
      </c>
      <c r="AB235" s="115">
        <v>3156</v>
      </c>
      <c r="AC235" s="115">
        <v>4371</v>
      </c>
      <c r="AD235" s="115">
        <v>4398</v>
      </c>
      <c r="AE235" s="115">
        <v>5505</v>
      </c>
      <c r="AF235" s="115">
        <v>7824</v>
      </c>
      <c r="AG235" s="116">
        <f t="shared" si="13"/>
        <v>3156</v>
      </c>
      <c r="AH235" s="116">
        <f t="shared" si="14"/>
        <v>8149</v>
      </c>
      <c r="AI235" s="140">
        <f t="shared" si="12"/>
        <v>5218.1137678842933</v>
      </c>
    </row>
    <row r="236" spans="1:35">
      <c r="A236" s="133">
        <v>127</v>
      </c>
      <c r="B236" s="133" t="str">
        <f t="shared" si="11"/>
        <v>Guantes 2 (Compra)</v>
      </c>
      <c r="C236" s="134" t="s">
        <v>577</v>
      </c>
      <c r="D236" s="134" t="s">
        <v>451</v>
      </c>
      <c r="E236" s="115">
        <v>5576</v>
      </c>
      <c r="F236" s="115">
        <v>6318</v>
      </c>
      <c r="G236" s="115">
        <v>5927</v>
      </c>
      <c r="H236" s="115">
        <v>5501</v>
      </c>
      <c r="I236" s="115">
        <v>4500</v>
      </c>
      <c r="J236" s="115">
        <v>5564</v>
      </c>
      <c r="K236" s="115">
        <v>7048</v>
      </c>
      <c r="L236" s="115">
        <v>5055</v>
      </c>
      <c r="M236" s="115">
        <v>4944</v>
      </c>
      <c r="N236" s="115">
        <v>7927</v>
      </c>
      <c r="O236" s="115">
        <v>4628</v>
      </c>
      <c r="P236" s="115">
        <v>4709</v>
      </c>
      <c r="Q236" s="115">
        <v>4801</v>
      </c>
      <c r="R236" s="115">
        <v>8617</v>
      </c>
      <c r="S236" s="115">
        <v>4903</v>
      </c>
      <c r="T236" s="115">
        <v>5786</v>
      </c>
      <c r="U236" s="115">
        <v>4681</v>
      </c>
      <c r="V236" s="115">
        <v>4742</v>
      </c>
      <c r="W236" s="115">
        <v>5271</v>
      </c>
      <c r="X236" s="115">
        <v>4659</v>
      </c>
      <c r="Y236" s="115">
        <v>6573</v>
      </c>
      <c r="Z236" s="115">
        <v>4547</v>
      </c>
      <c r="AA236" s="115">
        <v>4839</v>
      </c>
      <c r="AB236" s="115">
        <v>3156</v>
      </c>
      <c r="AC236" s="115">
        <v>4555</v>
      </c>
      <c r="AD236" s="115">
        <v>4395</v>
      </c>
      <c r="AE236" s="115">
        <v>5683</v>
      </c>
      <c r="AF236" s="115">
        <v>7824</v>
      </c>
      <c r="AG236" s="116">
        <f t="shared" si="13"/>
        <v>3156</v>
      </c>
      <c r="AH236" s="116">
        <f t="shared" si="14"/>
        <v>8617</v>
      </c>
      <c r="AI236" s="140">
        <f t="shared" si="12"/>
        <v>5325.7474726471546</v>
      </c>
    </row>
    <row r="237" spans="1:35">
      <c r="A237" s="133">
        <v>128</v>
      </c>
      <c r="B237" s="133" t="str">
        <f t="shared" si="11"/>
        <v>Guantes 3 (Compra)</v>
      </c>
      <c r="C237" s="134" t="s">
        <v>578</v>
      </c>
      <c r="D237" s="134" t="s">
        <v>451</v>
      </c>
      <c r="E237" s="115">
        <v>6312</v>
      </c>
      <c r="F237" s="115">
        <v>6699</v>
      </c>
      <c r="G237" s="115">
        <v>6502</v>
      </c>
      <c r="H237" s="115">
        <v>6514</v>
      </c>
      <c r="I237" s="115">
        <v>5804</v>
      </c>
      <c r="J237" s="115">
        <v>5564</v>
      </c>
      <c r="K237" s="115">
        <v>7890</v>
      </c>
      <c r="L237" s="115">
        <v>5772</v>
      </c>
      <c r="M237" s="115">
        <v>6175</v>
      </c>
      <c r="N237" s="115">
        <v>10520</v>
      </c>
      <c r="O237" s="115">
        <v>4981</v>
      </c>
      <c r="P237" s="115">
        <v>5070</v>
      </c>
      <c r="Q237" s="115">
        <v>5170</v>
      </c>
      <c r="R237" s="115">
        <v>9516</v>
      </c>
      <c r="S237" s="115">
        <v>5279</v>
      </c>
      <c r="T237" s="115">
        <v>6522</v>
      </c>
      <c r="U237" s="115">
        <v>5418</v>
      </c>
      <c r="V237" s="115">
        <v>5441</v>
      </c>
      <c r="W237" s="115">
        <v>5674</v>
      </c>
      <c r="X237" s="115">
        <v>5195</v>
      </c>
      <c r="Y237" s="115">
        <v>6948</v>
      </c>
      <c r="Z237" s="115">
        <v>4895</v>
      </c>
      <c r="AA237" s="115">
        <v>4839</v>
      </c>
      <c r="AB237" s="115">
        <v>3682</v>
      </c>
      <c r="AC237" s="115">
        <v>4598</v>
      </c>
      <c r="AD237" s="115">
        <v>5339</v>
      </c>
      <c r="AE237" s="115">
        <v>5683</v>
      </c>
      <c r="AF237" s="115">
        <v>7824</v>
      </c>
      <c r="AG237" s="116">
        <f t="shared" si="13"/>
        <v>3682</v>
      </c>
      <c r="AH237" s="116">
        <f t="shared" si="14"/>
        <v>10520</v>
      </c>
      <c r="AI237" s="140">
        <f t="shared" si="12"/>
        <v>5939.2843782930549</v>
      </c>
    </row>
    <row r="238" spans="1:35">
      <c r="A238" s="133">
        <v>129</v>
      </c>
      <c r="B238" s="133" t="str">
        <f t="shared" si="11"/>
        <v>Guantes 4 (Compra)</v>
      </c>
      <c r="C238" s="134" t="s">
        <v>579</v>
      </c>
      <c r="D238" s="134" t="s">
        <v>451</v>
      </c>
      <c r="E238" s="115">
        <v>6449</v>
      </c>
      <c r="F238" s="115">
        <v>7158</v>
      </c>
      <c r="G238" s="115">
        <v>6448</v>
      </c>
      <c r="H238" s="115">
        <v>6391</v>
      </c>
      <c r="I238" s="115">
        <v>5358</v>
      </c>
      <c r="J238" s="115">
        <v>5540</v>
      </c>
      <c r="K238" s="115">
        <v>8206</v>
      </c>
      <c r="L238" s="115">
        <v>5853</v>
      </c>
      <c r="M238" s="115">
        <v>5986</v>
      </c>
      <c r="N238" s="115">
        <v>10520</v>
      </c>
      <c r="O238" s="115">
        <v>5431</v>
      </c>
      <c r="P238" s="115">
        <v>5527</v>
      </c>
      <c r="Q238" s="115">
        <v>5637</v>
      </c>
      <c r="R238" s="115">
        <v>9756</v>
      </c>
      <c r="S238" s="115">
        <v>5755</v>
      </c>
      <c r="T238" s="115">
        <v>6628</v>
      </c>
      <c r="U238" s="115">
        <v>5523</v>
      </c>
      <c r="V238" s="115">
        <v>5575</v>
      </c>
      <c r="W238" s="115">
        <v>6186</v>
      </c>
      <c r="X238" s="115">
        <v>5195</v>
      </c>
      <c r="Y238" s="115">
        <v>6573</v>
      </c>
      <c r="Z238" s="115">
        <v>5338</v>
      </c>
      <c r="AA238" s="115">
        <v>5576</v>
      </c>
      <c r="AB238" s="115">
        <v>3604</v>
      </c>
      <c r="AC238" s="115">
        <v>4637</v>
      </c>
      <c r="AD238" s="115">
        <v>6162</v>
      </c>
      <c r="AE238" s="115">
        <v>6752</v>
      </c>
      <c r="AF238" s="115">
        <v>11404</v>
      </c>
      <c r="AG238" s="116">
        <f t="shared" si="13"/>
        <v>3604</v>
      </c>
      <c r="AH238" s="116">
        <f t="shared" si="14"/>
        <v>11404</v>
      </c>
      <c r="AI238" s="140">
        <f t="shared" si="12"/>
        <v>6228.5101792960886</v>
      </c>
    </row>
    <row r="239" spans="1:35">
      <c r="A239" s="133">
        <v>130</v>
      </c>
      <c r="B239" s="133" t="str">
        <f t="shared" ref="B239:B302" si="15">_xlfn.CONCAT(C239," (",D239,")")</f>
        <v>Guantes 5 (Compra)</v>
      </c>
      <c r="C239" s="134" t="s">
        <v>580</v>
      </c>
      <c r="D239" s="134" t="s">
        <v>451</v>
      </c>
      <c r="E239" s="115">
        <v>7364</v>
      </c>
      <c r="F239" s="115">
        <v>7887</v>
      </c>
      <c r="G239" s="115">
        <v>7359</v>
      </c>
      <c r="H239" s="115">
        <v>7647</v>
      </c>
      <c r="I239" s="115">
        <v>6781</v>
      </c>
      <c r="J239" s="115">
        <v>6980</v>
      </c>
      <c r="K239" s="115">
        <v>9152</v>
      </c>
      <c r="L239" s="115">
        <v>6462</v>
      </c>
      <c r="M239" s="115">
        <v>7048</v>
      </c>
      <c r="N239" s="115">
        <v>12624</v>
      </c>
      <c r="O239" s="115">
        <v>5852</v>
      </c>
      <c r="P239" s="115">
        <v>5957</v>
      </c>
      <c r="Q239" s="115">
        <v>6074</v>
      </c>
      <c r="R239" s="115">
        <v>10579</v>
      </c>
      <c r="S239" s="115">
        <v>6203</v>
      </c>
      <c r="T239" s="115">
        <v>7574</v>
      </c>
      <c r="U239" s="115">
        <v>5996</v>
      </c>
      <c r="V239" s="115">
        <v>6270</v>
      </c>
      <c r="W239" s="115">
        <v>6667</v>
      </c>
      <c r="X239" s="115">
        <v>6062</v>
      </c>
      <c r="Y239" s="115">
        <v>7887</v>
      </c>
      <c r="Z239" s="115">
        <v>5751</v>
      </c>
      <c r="AA239" s="115">
        <v>5681</v>
      </c>
      <c r="AB239" s="115">
        <v>4634</v>
      </c>
      <c r="AC239" s="115">
        <v>6033</v>
      </c>
      <c r="AD239" s="115">
        <v>7047</v>
      </c>
      <c r="AE239" s="115">
        <v>7021</v>
      </c>
      <c r="AF239" s="115">
        <v>7691</v>
      </c>
      <c r="AG239" s="116">
        <f t="shared" si="13"/>
        <v>4634</v>
      </c>
      <c r="AH239" s="116">
        <f t="shared" si="14"/>
        <v>12624</v>
      </c>
      <c r="AI239" s="140">
        <f t="shared" si="12"/>
        <v>6982.1058778012803</v>
      </c>
    </row>
    <row r="240" spans="1:35">
      <c r="A240" s="133">
        <v>131</v>
      </c>
      <c r="B240" s="133" t="str">
        <f t="shared" si="15"/>
        <v>Guantes 6 (Compra)</v>
      </c>
      <c r="C240" s="134" t="s">
        <v>581</v>
      </c>
      <c r="D240" s="134" t="s">
        <v>451</v>
      </c>
      <c r="E240" s="115">
        <v>51548</v>
      </c>
      <c r="F240" s="115">
        <v>57451</v>
      </c>
      <c r="G240" s="115">
        <v>39848</v>
      </c>
      <c r="H240" s="115">
        <v>36914</v>
      </c>
      <c r="I240" s="115">
        <v>36726</v>
      </c>
      <c r="J240" s="115">
        <v>29645</v>
      </c>
      <c r="K240" s="115">
        <v>32822</v>
      </c>
      <c r="L240" s="115">
        <v>31409</v>
      </c>
      <c r="M240" s="115">
        <v>43448</v>
      </c>
      <c r="N240" s="115">
        <v>62835</v>
      </c>
      <c r="O240" s="115">
        <v>33090</v>
      </c>
      <c r="P240" s="115">
        <v>33678</v>
      </c>
      <c r="Q240" s="115">
        <v>34340</v>
      </c>
      <c r="R240" s="115">
        <v>61730</v>
      </c>
      <c r="S240" s="115">
        <v>35067</v>
      </c>
      <c r="T240" s="115">
        <v>51758</v>
      </c>
      <c r="U240" s="115">
        <v>23249</v>
      </c>
      <c r="V240" s="115">
        <v>23037</v>
      </c>
      <c r="W240" s="115">
        <v>37690</v>
      </c>
      <c r="X240" s="115">
        <v>31453</v>
      </c>
      <c r="Y240" s="115">
        <v>31923</v>
      </c>
      <c r="Z240" s="115">
        <v>32517</v>
      </c>
      <c r="AA240" s="115">
        <v>31560</v>
      </c>
      <c r="AB240" s="115">
        <v>21040</v>
      </c>
      <c r="AC240" s="115">
        <v>18741</v>
      </c>
      <c r="AD240" s="115">
        <v>21451</v>
      </c>
      <c r="AE240" s="115">
        <v>35270</v>
      </c>
      <c r="AF240" s="115">
        <v>38809</v>
      </c>
      <c r="AG240" s="116">
        <f t="shared" si="13"/>
        <v>18741</v>
      </c>
      <c r="AH240" s="116">
        <f t="shared" si="14"/>
        <v>62835</v>
      </c>
      <c r="AI240" s="140">
        <f t="shared" si="12"/>
        <v>34701.1774315035</v>
      </c>
    </row>
    <row r="241" spans="1:35">
      <c r="A241" s="133">
        <v>132</v>
      </c>
      <c r="B241" s="133" t="str">
        <f t="shared" si="15"/>
        <v>Guantes 7 (Compra)</v>
      </c>
      <c r="C241" s="134" t="s">
        <v>582</v>
      </c>
      <c r="D241" s="134" t="s">
        <v>451</v>
      </c>
      <c r="E241" s="115">
        <v>13287</v>
      </c>
      <c r="F241" s="115">
        <v>13526</v>
      </c>
      <c r="G241" s="115">
        <v>14242</v>
      </c>
      <c r="H241" s="115">
        <v>15556</v>
      </c>
      <c r="I241" s="115">
        <v>12612</v>
      </c>
      <c r="J241" s="115">
        <v>12015</v>
      </c>
      <c r="K241" s="115">
        <v>16832</v>
      </c>
      <c r="L241" s="115">
        <v>11706</v>
      </c>
      <c r="M241" s="115">
        <v>14518</v>
      </c>
      <c r="N241" s="115">
        <v>18867</v>
      </c>
      <c r="O241" s="115">
        <v>12954</v>
      </c>
      <c r="P241" s="115">
        <v>13185</v>
      </c>
      <c r="Q241" s="115">
        <v>13445</v>
      </c>
      <c r="R241" s="115">
        <v>22863</v>
      </c>
      <c r="S241" s="115">
        <v>13729</v>
      </c>
      <c r="T241" s="115">
        <v>13466</v>
      </c>
      <c r="U241" s="115">
        <v>10047</v>
      </c>
      <c r="V241" s="115">
        <v>11518</v>
      </c>
      <c r="W241" s="115">
        <v>14755</v>
      </c>
      <c r="X241" s="115">
        <v>12023</v>
      </c>
      <c r="Y241" s="115">
        <v>14835</v>
      </c>
      <c r="Z241" s="115">
        <v>12731</v>
      </c>
      <c r="AA241" s="115">
        <v>11572</v>
      </c>
      <c r="AB241" s="115">
        <v>9468</v>
      </c>
      <c r="AC241" s="115">
        <v>7494</v>
      </c>
      <c r="AD241" s="115">
        <v>11413</v>
      </c>
      <c r="AE241" s="115">
        <v>12178</v>
      </c>
      <c r="AF241" s="115">
        <v>9371</v>
      </c>
      <c r="AG241" s="116">
        <f t="shared" si="13"/>
        <v>7494</v>
      </c>
      <c r="AH241" s="116">
        <f t="shared" si="14"/>
        <v>22863</v>
      </c>
      <c r="AI241" s="140">
        <f t="shared" si="12"/>
        <v>12933.306424863713</v>
      </c>
    </row>
    <row r="242" spans="1:35">
      <c r="A242" s="133">
        <v>133</v>
      </c>
      <c r="B242" s="133" t="str">
        <f t="shared" si="15"/>
        <v>Guantes 8 (Compra)</v>
      </c>
      <c r="C242" s="134" t="s">
        <v>583</v>
      </c>
      <c r="D242" s="134" t="s">
        <v>451</v>
      </c>
      <c r="E242" s="115">
        <v>31560</v>
      </c>
      <c r="F242" s="115">
        <v>31527</v>
      </c>
      <c r="G242" s="115">
        <v>31278</v>
      </c>
      <c r="H242" s="115">
        <v>32779</v>
      </c>
      <c r="I242" s="115">
        <v>28167</v>
      </c>
      <c r="J242" s="115">
        <v>31545</v>
      </c>
      <c r="K242" s="115">
        <v>38082</v>
      </c>
      <c r="L242" s="115">
        <v>29038</v>
      </c>
      <c r="M242" s="115">
        <v>30192</v>
      </c>
      <c r="N242" s="115">
        <v>52600</v>
      </c>
      <c r="O242" s="115">
        <v>28897</v>
      </c>
      <c r="P242" s="115">
        <v>29411</v>
      </c>
      <c r="Q242" s="115">
        <v>29989</v>
      </c>
      <c r="R242" s="115">
        <v>45207</v>
      </c>
      <c r="S242" s="115">
        <v>30624</v>
      </c>
      <c r="T242" s="115">
        <v>31770</v>
      </c>
      <c r="U242" s="115">
        <v>27247</v>
      </c>
      <c r="V242" s="115">
        <v>32604</v>
      </c>
      <c r="W242" s="115">
        <v>32914</v>
      </c>
      <c r="X242" s="115">
        <v>24616</v>
      </c>
      <c r="Y242" s="115">
        <v>33801</v>
      </c>
      <c r="Z242" s="115">
        <v>28398</v>
      </c>
      <c r="AA242" s="115">
        <v>23144</v>
      </c>
      <c r="AB242" s="115">
        <v>18936</v>
      </c>
      <c r="AC242" s="115">
        <v>30464</v>
      </c>
      <c r="AD242" s="115">
        <v>24382</v>
      </c>
      <c r="AE242" s="115">
        <v>26029</v>
      </c>
      <c r="AF242" s="115">
        <v>42345</v>
      </c>
      <c r="AG242" s="116">
        <f t="shared" si="13"/>
        <v>18936</v>
      </c>
      <c r="AH242" s="116">
        <f t="shared" si="14"/>
        <v>52600</v>
      </c>
      <c r="AI242" s="140">
        <f t="shared" si="12"/>
        <v>30770.46180826101</v>
      </c>
    </row>
    <row r="243" spans="1:35">
      <c r="A243" s="133">
        <v>134</v>
      </c>
      <c r="B243" s="133" t="str">
        <f t="shared" si="15"/>
        <v>Guantes 9 (Compra)</v>
      </c>
      <c r="C243" s="134" t="s">
        <v>584</v>
      </c>
      <c r="D243" s="134" t="s">
        <v>451</v>
      </c>
      <c r="E243" s="115">
        <v>7006</v>
      </c>
      <c r="F243" s="115">
        <v>7067</v>
      </c>
      <c r="G243" s="115">
        <v>7309</v>
      </c>
      <c r="H243" s="115">
        <v>7360</v>
      </c>
      <c r="I243" s="115">
        <v>5481</v>
      </c>
      <c r="J243" s="115">
        <v>6391</v>
      </c>
      <c r="K243" s="115">
        <v>8311</v>
      </c>
      <c r="L243" s="115">
        <v>5849</v>
      </c>
      <c r="M243" s="115">
        <v>7048</v>
      </c>
      <c r="N243" s="115">
        <v>9393</v>
      </c>
      <c r="O243" s="115">
        <v>6898</v>
      </c>
      <c r="P243" s="115">
        <v>7020</v>
      </c>
      <c r="Q243" s="115">
        <v>7160</v>
      </c>
      <c r="R243" s="115">
        <v>10677</v>
      </c>
      <c r="S243" s="115">
        <v>7310</v>
      </c>
      <c r="T243" s="115">
        <v>7259</v>
      </c>
      <c r="U243" s="115">
        <v>4839</v>
      </c>
      <c r="V243" s="115">
        <v>5420</v>
      </c>
      <c r="W243" s="115">
        <v>7858</v>
      </c>
      <c r="X243" s="115">
        <v>5410</v>
      </c>
      <c r="Y243" s="115">
        <v>7511</v>
      </c>
      <c r="Z243" s="115">
        <v>6779</v>
      </c>
      <c r="AA243" s="115">
        <v>5050</v>
      </c>
      <c r="AB243" s="115">
        <v>2630</v>
      </c>
      <c r="AC243" s="115">
        <v>4217</v>
      </c>
      <c r="AD243" s="115">
        <v>6225</v>
      </c>
      <c r="AE243" s="115">
        <v>5985</v>
      </c>
      <c r="AF243" s="115">
        <v>5658</v>
      </c>
      <c r="AG243" s="116">
        <f t="shared" si="13"/>
        <v>2630</v>
      </c>
      <c r="AH243" s="116">
        <f t="shared" si="14"/>
        <v>10677</v>
      </c>
      <c r="AI243" s="140">
        <f t="shared" si="12"/>
        <v>6331.5694501696953</v>
      </c>
    </row>
    <row r="244" spans="1:35">
      <c r="A244" s="133">
        <v>135</v>
      </c>
      <c r="B244" s="133" t="str">
        <f t="shared" si="15"/>
        <v>Tapabocas Desechable (Compra)</v>
      </c>
      <c r="C244" s="134" t="s">
        <v>585</v>
      </c>
      <c r="D244" s="134" t="s">
        <v>451</v>
      </c>
      <c r="E244" s="115">
        <v>19904</v>
      </c>
      <c r="F244" s="115">
        <v>5927</v>
      </c>
      <c r="G244" s="115">
        <v>17134</v>
      </c>
      <c r="H244" s="115">
        <v>20106</v>
      </c>
      <c r="I244" s="115">
        <v>13583</v>
      </c>
      <c r="J244" s="115">
        <v>14778</v>
      </c>
      <c r="K244" s="115">
        <v>23880</v>
      </c>
      <c r="L244" s="115">
        <v>14362</v>
      </c>
      <c r="M244" s="115">
        <v>24617</v>
      </c>
      <c r="N244" s="115">
        <v>26300</v>
      </c>
      <c r="O244" s="115">
        <v>14848</v>
      </c>
      <c r="P244" s="115">
        <v>15112</v>
      </c>
      <c r="Q244" s="115">
        <v>15410</v>
      </c>
      <c r="R244" s="115">
        <v>28433</v>
      </c>
      <c r="S244" s="115">
        <v>15735</v>
      </c>
      <c r="T244" s="115">
        <v>20093</v>
      </c>
      <c r="U244" s="115">
        <v>18200</v>
      </c>
      <c r="V244" s="115">
        <v>15990</v>
      </c>
      <c r="W244" s="115">
        <v>16912</v>
      </c>
      <c r="X244" s="115">
        <v>21968</v>
      </c>
      <c r="Y244" s="115">
        <v>13145</v>
      </c>
      <c r="Z244" s="115">
        <v>14591</v>
      </c>
      <c r="AA244" s="115">
        <v>15780</v>
      </c>
      <c r="AB244" s="115">
        <v>6631</v>
      </c>
      <c r="AC244" s="115">
        <v>8198</v>
      </c>
      <c r="AD244" s="115">
        <v>11287</v>
      </c>
      <c r="AE244" s="115">
        <v>16159</v>
      </c>
      <c r="AF244" s="115">
        <v>21526</v>
      </c>
      <c r="AG244" s="116">
        <f t="shared" si="13"/>
        <v>5927</v>
      </c>
      <c r="AH244" s="116">
        <f t="shared" si="14"/>
        <v>28433</v>
      </c>
      <c r="AI244" s="140">
        <f t="shared" si="12"/>
        <v>15633.032420538209</v>
      </c>
    </row>
    <row r="245" spans="1:35">
      <c r="A245" s="133">
        <v>136</v>
      </c>
      <c r="B245" s="133" t="str">
        <f t="shared" si="15"/>
        <v>Tapabocas Industrial (Compra)</v>
      </c>
      <c r="C245" s="134" t="s">
        <v>586</v>
      </c>
      <c r="D245" s="134" t="s">
        <v>451</v>
      </c>
      <c r="E245" s="115">
        <v>37872</v>
      </c>
      <c r="F245" s="115">
        <v>4761</v>
      </c>
      <c r="G245" s="115">
        <v>25476</v>
      </c>
      <c r="H245" s="115">
        <v>180944</v>
      </c>
      <c r="I245" s="115">
        <v>18110</v>
      </c>
      <c r="J245" s="115">
        <v>82169</v>
      </c>
      <c r="K245" s="115">
        <v>23880</v>
      </c>
      <c r="L245" s="115">
        <v>85936</v>
      </c>
      <c r="M245" s="115">
        <v>69011</v>
      </c>
      <c r="N245" s="115">
        <v>263000</v>
      </c>
      <c r="O245" s="115">
        <v>144525</v>
      </c>
      <c r="P245" s="115">
        <v>147094</v>
      </c>
      <c r="Q245" s="115">
        <v>149988</v>
      </c>
      <c r="R245" s="115">
        <v>236605</v>
      </c>
      <c r="S245" s="115">
        <v>153160</v>
      </c>
      <c r="T245" s="115">
        <v>38082</v>
      </c>
      <c r="U245" s="115">
        <v>37662</v>
      </c>
      <c r="V245" s="115">
        <v>124667</v>
      </c>
      <c r="W245" s="115">
        <v>164619</v>
      </c>
      <c r="X245" s="115">
        <v>77557</v>
      </c>
      <c r="Y245" s="115">
        <v>13145</v>
      </c>
      <c r="Z245" s="115">
        <v>142024</v>
      </c>
      <c r="AA245" s="115">
        <v>45657</v>
      </c>
      <c r="AB245" s="115">
        <v>7073</v>
      </c>
      <c r="AC245" s="115">
        <v>59119</v>
      </c>
      <c r="AD245" s="115">
        <v>48823</v>
      </c>
      <c r="AE245" s="115">
        <v>56484</v>
      </c>
      <c r="AF245" s="115">
        <v>21526</v>
      </c>
      <c r="AG245" s="116">
        <f t="shared" si="13"/>
        <v>4761</v>
      </c>
      <c r="AH245" s="116">
        <f t="shared" si="14"/>
        <v>263000</v>
      </c>
      <c r="AI245" s="140">
        <f t="shared" si="12"/>
        <v>56267.673500084886</v>
      </c>
    </row>
    <row r="246" spans="1:35">
      <c r="A246" s="133">
        <v>137</v>
      </c>
      <c r="B246" s="133" t="str">
        <f t="shared" si="15"/>
        <v>Papel higiénico 1 (Compra)</v>
      </c>
      <c r="C246" s="134" t="s">
        <v>587</v>
      </c>
      <c r="D246" s="134" t="s">
        <v>451</v>
      </c>
      <c r="E246" s="115">
        <v>2472</v>
      </c>
      <c r="F246" s="115">
        <v>1346</v>
      </c>
      <c r="G246" s="115">
        <v>2581</v>
      </c>
      <c r="H246" s="115">
        <v>3438</v>
      </c>
      <c r="I246" s="115">
        <v>2052</v>
      </c>
      <c r="J246" s="115">
        <v>2166</v>
      </c>
      <c r="K246" s="115">
        <v>3156</v>
      </c>
      <c r="L246" s="115">
        <v>2164</v>
      </c>
      <c r="M246" s="115">
        <v>3629</v>
      </c>
      <c r="N246" s="115">
        <v>3998</v>
      </c>
      <c r="O246" s="115">
        <v>2232</v>
      </c>
      <c r="P246" s="115">
        <v>2271</v>
      </c>
      <c r="Q246" s="115">
        <v>2317</v>
      </c>
      <c r="R246" s="115">
        <v>4213</v>
      </c>
      <c r="S246" s="115">
        <v>2366</v>
      </c>
      <c r="T246" s="115">
        <v>2735</v>
      </c>
      <c r="U246" s="115">
        <v>1631</v>
      </c>
      <c r="V246" s="115">
        <v>2304</v>
      </c>
      <c r="W246" s="115">
        <v>2543</v>
      </c>
      <c r="X246" s="115">
        <v>2718</v>
      </c>
      <c r="Y246" s="115">
        <v>2661</v>
      </c>
      <c r="Z246" s="115">
        <v>2193</v>
      </c>
      <c r="AA246" s="115">
        <v>2420</v>
      </c>
      <c r="AB246" s="115">
        <v>1185</v>
      </c>
      <c r="AC246" s="115">
        <v>1374</v>
      </c>
      <c r="AD246" s="115">
        <v>1960</v>
      </c>
      <c r="AE246" s="115">
        <v>2724</v>
      </c>
      <c r="AF246" s="115">
        <v>3889</v>
      </c>
      <c r="AG246" s="116">
        <f t="shared" si="13"/>
        <v>1185</v>
      </c>
      <c r="AH246" s="116">
        <f t="shared" si="14"/>
        <v>4213</v>
      </c>
      <c r="AI246" s="140">
        <f t="shared" si="12"/>
        <v>2400.8950414540309</v>
      </c>
    </row>
    <row r="247" spans="1:35">
      <c r="A247" s="133">
        <v>138</v>
      </c>
      <c r="B247" s="133" t="str">
        <f t="shared" si="15"/>
        <v>Papel higiénico 2 (Compra)</v>
      </c>
      <c r="C247" s="134" t="s">
        <v>588</v>
      </c>
      <c r="D247" s="134" t="s">
        <v>451</v>
      </c>
      <c r="E247" s="115">
        <v>12834</v>
      </c>
      <c r="F247" s="115">
        <v>9489</v>
      </c>
      <c r="G247" s="115">
        <v>16227</v>
      </c>
      <c r="H247" s="115">
        <v>14780</v>
      </c>
      <c r="I247" s="115">
        <v>13224</v>
      </c>
      <c r="J247" s="115">
        <v>14998</v>
      </c>
      <c r="K247" s="115">
        <v>16306</v>
      </c>
      <c r="L247" s="115">
        <v>13045</v>
      </c>
      <c r="M247" s="115">
        <v>15254</v>
      </c>
      <c r="N247" s="115">
        <v>22306</v>
      </c>
      <c r="O247" s="115">
        <v>16469</v>
      </c>
      <c r="P247" s="115">
        <v>16763</v>
      </c>
      <c r="Q247" s="115">
        <v>17093</v>
      </c>
      <c r="R247" s="115">
        <v>19641</v>
      </c>
      <c r="S247" s="115">
        <v>17453</v>
      </c>
      <c r="T247" s="115">
        <v>13045</v>
      </c>
      <c r="U247" s="115">
        <v>13571</v>
      </c>
      <c r="V247" s="115">
        <v>20085</v>
      </c>
      <c r="W247" s="115">
        <v>18759</v>
      </c>
      <c r="X247" s="115">
        <v>11215</v>
      </c>
      <c r="Y247" s="115">
        <v>16881</v>
      </c>
      <c r="Z247" s="115">
        <v>16185</v>
      </c>
      <c r="AA247" s="115">
        <v>15780</v>
      </c>
      <c r="AB247" s="115">
        <v>6049</v>
      </c>
      <c r="AC247" s="115">
        <v>8706</v>
      </c>
      <c r="AD247" s="115">
        <v>13505</v>
      </c>
      <c r="AE247" s="115">
        <v>17164</v>
      </c>
      <c r="AF247" s="115">
        <v>25195</v>
      </c>
      <c r="AG247" s="116">
        <f t="shared" si="13"/>
        <v>6049</v>
      </c>
      <c r="AH247" s="116">
        <f t="shared" si="14"/>
        <v>25195</v>
      </c>
      <c r="AI247" s="140">
        <f t="shared" si="12"/>
        <v>14690.211561178759</v>
      </c>
    </row>
    <row r="248" spans="1:35">
      <c r="A248" s="133">
        <v>139</v>
      </c>
      <c r="B248" s="133" t="str">
        <f t="shared" si="15"/>
        <v>Papel higiénico 3 (Compra)</v>
      </c>
      <c r="C248" s="134" t="s">
        <v>589</v>
      </c>
      <c r="D248" s="134" t="s">
        <v>451</v>
      </c>
      <c r="E248" s="115">
        <v>55546</v>
      </c>
      <c r="F248" s="115">
        <v>37956</v>
      </c>
      <c r="G248" s="115">
        <v>59472</v>
      </c>
      <c r="H248" s="115">
        <v>59118</v>
      </c>
      <c r="I248" s="115">
        <v>40548</v>
      </c>
      <c r="J248" s="115">
        <v>59996</v>
      </c>
      <c r="K248" s="115">
        <v>65224</v>
      </c>
      <c r="L248" s="115">
        <v>28907</v>
      </c>
      <c r="M248" s="115">
        <v>61016</v>
      </c>
      <c r="N248" s="115">
        <v>89222</v>
      </c>
      <c r="O248" s="115">
        <v>69482</v>
      </c>
      <c r="P248" s="115">
        <v>70719</v>
      </c>
      <c r="Q248" s="115">
        <v>72109</v>
      </c>
      <c r="R248" s="115">
        <v>78563</v>
      </c>
      <c r="S248" s="115">
        <v>73635</v>
      </c>
      <c r="T248" s="115">
        <v>55756</v>
      </c>
      <c r="U248" s="115">
        <v>54178</v>
      </c>
      <c r="V248" s="115">
        <v>80341</v>
      </c>
      <c r="W248" s="115">
        <v>79144</v>
      </c>
      <c r="X248" s="115">
        <v>34565</v>
      </c>
      <c r="Y248" s="115">
        <v>67527</v>
      </c>
      <c r="Z248" s="115">
        <v>68282</v>
      </c>
      <c r="AA248" s="115">
        <v>55756</v>
      </c>
      <c r="AB248" s="115">
        <v>24196</v>
      </c>
      <c r="AC248" s="115">
        <v>34826</v>
      </c>
      <c r="AD248" s="115">
        <v>54020</v>
      </c>
      <c r="AE248" s="115">
        <v>47130</v>
      </c>
      <c r="AF248" s="115">
        <v>101221</v>
      </c>
      <c r="AG248" s="116">
        <f t="shared" si="13"/>
        <v>24196</v>
      </c>
      <c r="AH248" s="116">
        <f t="shared" si="14"/>
        <v>101221</v>
      </c>
      <c r="AI248" s="140">
        <f t="shared" si="12"/>
        <v>56394.269680827609</v>
      </c>
    </row>
    <row r="249" spans="1:35">
      <c r="A249" s="133">
        <v>140</v>
      </c>
      <c r="B249" s="133" t="str">
        <f t="shared" si="15"/>
        <v>Papel higiénico 4 (Compra)</v>
      </c>
      <c r="C249" s="134" t="s">
        <v>590</v>
      </c>
      <c r="D249" s="134" t="s">
        <v>451</v>
      </c>
      <c r="E249" s="115">
        <v>14728</v>
      </c>
      <c r="F249" s="115">
        <v>14261</v>
      </c>
      <c r="G249" s="115">
        <v>16493</v>
      </c>
      <c r="H249" s="115">
        <v>15728</v>
      </c>
      <c r="I249" s="115">
        <v>13477</v>
      </c>
      <c r="J249" s="115">
        <v>15386</v>
      </c>
      <c r="K249" s="115">
        <v>16306</v>
      </c>
      <c r="L249" s="115">
        <v>13366</v>
      </c>
      <c r="M249" s="115">
        <v>16411</v>
      </c>
      <c r="N249" s="115">
        <v>23160</v>
      </c>
      <c r="O249" s="115">
        <v>17435</v>
      </c>
      <c r="P249" s="115">
        <v>17744</v>
      </c>
      <c r="Q249" s="115">
        <v>18093</v>
      </c>
      <c r="R249" s="115">
        <v>21851</v>
      </c>
      <c r="S249" s="115">
        <v>18476</v>
      </c>
      <c r="T249" s="115">
        <v>14938</v>
      </c>
      <c r="U249" s="115">
        <v>14307</v>
      </c>
      <c r="V249" s="115">
        <v>21623</v>
      </c>
      <c r="W249" s="115">
        <v>19859</v>
      </c>
      <c r="X249" s="115">
        <v>12457</v>
      </c>
      <c r="Y249" s="115">
        <v>17436</v>
      </c>
      <c r="Z249" s="115">
        <v>17133</v>
      </c>
      <c r="AA249" s="115">
        <v>13992</v>
      </c>
      <c r="AB249" s="115">
        <v>7364</v>
      </c>
      <c r="AC249" s="115">
        <v>10208</v>
      </c>
      <c r="AD249" s="115">
        <v>13254</v>
      </c>
      <c r="AE249" s="115">
        <v>17089</v>
      </c>
      <c r="AF249" s="115">
        <v>25372</v>
      </c>
      <c r="AG249" s="116">
        <f t="shared" si="13"/>
        <v>7364</v>
      </c>
      <c r="AH249" s="116">
        <f t="shared" si="14"/>
        <v>25372</v>
      </c>
      <c r="AI249" s="140">
        <f t="shared" si="12"/>
        <v>15741.641873777349</v>
      </c>
    </row>
    <row r="250" spans="1:35">
      <c r="A250" s="133">
        <v>141</v>
      </c>
      <c r="B250" s="133" t="str">
        <f t="shared" si="15"/>
        <v>Papel higiénico 5 (Compra)</v>
      </c>
      <c r="C250" s="134" t="s">
        <v>591</v>
      </c>
      <c r="D250" s="134" t="s">
        <v>451</v>
      </c>
      <c r="E250" s="115">
        <v>54073</v>
      </c>
      <c r="F250" s="115">
        <v>57044</v>
      </c>
      <c r="G250" s="115">
        <v>61423</v>
      </c>
      <c r="H250" s="115">
        <v>65140</v>
      </c>
      <c r="I250" s="115">
        <v>41302</v>
      </c>
      <c r="J250" s="115">
        <v>61541</v>
      </c>
      <c r="K250" s="115">
        <v>65224</v>
      </c>
      <c r="L250" s="115">
        <v>31623</v>
      </c>
      <c r="M250" s="115">
        <v>65645</v>
      </c>
      <c r="N250" s="115">
        <v>92639</v>
      </c>
      <c r="O250" s="115">
        <v>69128</v>
      </c>
      <c r="P250" s="115">
        <v>70356</v>
      </c>
      <c r="Q250" s="115">
        <v>71740</v>
      </c>
      <c r="R250" s="115">
        <v>87404</v>
      </c>
      <c r="S250" s="115">
        <v>73257</v>
      </c>
      <c r="T250" s="115">
        <v>54283</v>
      </c>
      <c r="U250" s="115">
        <v>57124</v>
      </c>
      <c r="V250" s="115">
        <v>81059</v>
      </c>
      <c r="W250" s="115">
        <v>78739</v>
      </c>
      <c r="X250" s="115">
        <v>42080</v>
      </c>
      <c r="Y250" s="115">
        <v>69742</v>
      </c>
      <c r="Z250" s="115">
        <v>67931</v>
      </c>
      <c r="AA250" s="115">
        <v>55756</v>
      </c>
      <c r="AB250" s="115">
        <v>29456</v>
      </c>
      <c r="AC250" s="115">
        <v>40828</v>
      </c>
      <c r="AD250" s="115">
        <v>53020</v>
      </c>
      <c r="AE250" s="115">
        <v>68294</v>
      </c>
      <c r="AF250" s="115">
        <v>101753</v>
      </c>
      <c r="AG250" s="116">
        <f t="shared" si="13"/>
        <v>29456</v>
      </c>
      <c r="AH250" s="116">
        <f t="shared" si="14"/>
        <v>101753</v>
      </c>
      <c r="AI250" s="140">
        <f t="shared" si="12"/>
        <v>60300.528238044819</v>
      </c>
    </row>
    <row r="251" spans="1:35">
      <c r="A251" s="133">
        <v>142</v>
      </c>
      <c r="B251" s="133" t="str">
        <f t="shared" si="15"/>
        <v>Papel higiénico 6 (Compra)</v>
      </c>
      <c r="C251" s="134" t="s">
        <v>592</v>
      </c>
      <c r="D251" s="134" t="s">
        <v>451</v>
      </c>
      <c r="E251" s="115">
        <v>14728</v>
      </c>
      <c r="F251" s="115">
        <v>13078</v>
      </c>
      <c r="G251" s="115">
        <v>15664</v>
      </c>
      <c r="H251" s="115">
        <v>18695</v>
      </c>
      <c r="I251" s="115">
        <v>10375</v>
      </c>
      <c r="J251" s="115">
        <v>15638</v>
      </c>
      <c r="K251" s="115">
        <v>16306</v>
      </c>
      <c r="L251" s="115">
        <v>9731</v>
      </c>
      <c r="M251" s="115">
        <v>18515</v>
      </c>
      <c r="N251" s="115">
        <v>24722</v>
      </c>
      <c r="O251" s="115">
        <v>17702</v>
      </c>
      <c r="P251" s="115">
        <v>18018</v>
      </c>
      <c r="Q251" s="115">
        <v>18372</v>
      </c>
      <c r="R251" s="115">
        <v>24942</v>
      </c>
      <c r="S251" s="115">
        <v>18761</v>
      </c>
      <c r="T251" s="115">
        <v>14938</v>
      </c>
      <c r="U251" s="115">
        <v>13834</v>
      </c>
      <c r="V251" s="115">
        <v>19440</v>
      </c>
      <c r="W251" s="115">
        <v>20164</v>
      </c>
      <c r="X251" s="115">
        <v>11327</v>
      </c>
      <c r="Y251" s="115">
        <v>15642</v>
      </c>
      <c r="Z251" s="115">
        <v>17397</v>
      </c>
      <c r="AA251" s="115">
        <v>16622</v>
      </c>
      <c r="AB251" s="115">
        <v>6049</v>
      </c>
      <c r="AC251" s="115">
        <v>10508</v>
      </c>
      <c r="AD251" s="115">
        <v>12866</v>
      </c>
      <c r="AE251" s="115">
        <v>16681</v>
      </c>
      <c r="AF251" s="115">
        <v>29615</v>
      </c>
      <c r="AG251" s="116">
        <f t="shared" si="13"/>
        <v>6049</v>
      </c>
      <c r="AH251" s="116">
        <f t="shared" si="14"/>
        <v>29615</v>
      </c>
      <c r="AI251" s="140">
        <f t="shared" si="12"/>
        <v>15533.78863549995</v>
      </c>
    </row>
    <row r="252" spans="1:35">
      <c r="A252" s="133">
        <v>143</v>
      </c>
      <c r="B252" s="133" t="str">
        <f t="shared" si="15"/>
        <v>Papel higiénico 7 (Compra)</v>
      </c>
      <c r="C252" s="134" t="s">
        <v>593</v>
      </c>
      <c r="D252" s="134" t="s">
        <v>451</v>
      </c>
      <c r="E252" s="115">
        <v>56808</v>
      </c>
      <c r="F252" s="115">
        <v>52314</v>
      </c>
      <c r="G252" s="115">
        <v>55106</v>
      </c>
      <c r="H252" s="115">
        <v>74781</v>
      </c>
      <c r="I252" s="115">
        <v>41498</v>
      </c>
      <c r="J252" s="115">
        <v>62549</v>
      </c>
      <c r="K252" s="115">
        <v>65224</v>
      </c>
      <c r="L252" s="115">
        <v>38921</v>
      </c>
      <c r="M252" s="115">
        <v>74902</v>
      </c>
      <c r="N252" s="115">
        <v>98888</v>
      </c>
      <c r="O252" s="115">
        <v>72907</v>
      </c>
      <c r="P252" s="115">
        <v>74203</v>
      </c>
      <c r="Q252" s="115">
        <v>75663</v>
      </c>
      <c r="R252" s="115">
        <v>91042</v>
      </c>
      <c r="S252" s="115">
        <v>77263</v>
      </c>
      <c r="T252" s="115">
        <v>57018</v>
      </c>
      <c r="U252" s="115">
        <v>55230</v>
      </c>
      <c r="V252" s="115">
        <v>77762</v>
      </c>
      <c r="W252" s="115">
        <v>83044</v>
      </c>
      <c r="X252" s="115">
        <v>45305</v>
      </c>
      <c r="Y252" s="115">
        <v>62569</v>
      </c>
      <c r="Z252" s="115">
        <v>71645</v>
      </c>
      <c r="AA252" s="115">
        <v>65224</v>
      </c>
      <c r="AB252" s="115">
        <v>24196</v>
      </c>
      <c r="AC252" s="115">
        <v>37383</v>
      </c>
      <c r="AD252" s="115">
        <v>51467</v>
      </c>
      <c r="AE252" s="115">
        <v>66724</v>
      </c>
      <c r="AF252" s="115">
        <v>118814</v>
      </c>
      <c r="AG252" s="116">
        <f t="shared" si="13"/>
        <v>24196</v>
      </c>
      <c r="AH252" s="116">
        <f t="shared" si="14"/>
        <v>118814</v>
      </c>
      <c r="AI252" s="140">
        <f t="shared" si="12"/>
        <v>61620.941976496884</v>
      </c>
    </row>
    <row r="253" spans="1:35">
      <c r="A253" s="133">
        <v>144</v>
      </c>
      <c r="B253" s="133" t="str">
        <f t="shared" si="15"/>
        <v>Papel higiénico 8 (Compra)</v>
      </c>
      <c r="C253" s="134" t="s">
        <v>594</v>
      </c>
      <c r="D253" s="134" t="s">
        <v>451</v>
      </c>
      <c r="E253" s="115">
        <v>17884</v>
      </c>
      <c r="F253" s="115">
        <v>15067</v>
      </c>
      <c r="G253" s="115">
        <v>18736</v>
      </c>
      <c r="H253" s="115">
        <v>18695</v>
      </c>
      <c r="I253" s="115">
        <v>11716</v>
      </c>
      <c r="J253" s="115">
        <v>17677</v>
      </c>
      <c r="K253" s="115">
        <v>16306</v>
      </c>
      <c r="L253" s="115">
        <v>11178</v>
      </c>
      <c r="M253" s="115">
        <v>20724</v>
      </c>
      <c r="N253" s="115">
        <v>24722</v>
      </c>
      <c r="O253" s="115">
        <v>18005</v>
      </c>
      <c r="P253" s="115">
        <v>18326</v>
      </c>
      <c r="Q253" s="115">
        <v>18685</v>
      </c>
      <c r="R253" s="115">
        <v>28133</v>
      </c>
      <c r="S253" s="115">
        <v>19081</v>
      </c>
      <c r="T253" s="115">
        <v>18094</v>
      </c>
      <c r="U253" s="115">
        <v>14255</v>
      </c>
      <c r="V253" s="115">
        <v>22464</v>
      </c>
      <c r="W253" s="115">
        <v>20508</v>
      </c>
      <c r="X253" s="115">
        <v>13080</v>
      </c>
      <c r="Y253" s="115">
        <v>17436</v>
      </c>
      <c r="Z253" s="115">
        <v>17694</v>
      </c>
      <c r="AA253" s="115">
        <v>16622</v>
      </c>
      <c r="AB253" s="115">
        <v>7364</v>
      </c>
      <c r="AC253" s="115">
        <v>9460</v>
      </c>
      <c r="AD253" s="115">
        <v>14521</v>
      </c>
      <c r="AE253" s="115">
        <v>20560</v>
      </c>
      <c r="AF253" s="115">
        <v>29615</v>
      </c>
      <c r="AG253" s="116">
        <f t="shared" si="13"/>
        <v>7364</v>
      </c>
      <c r="AH253" s="116">
        <f t="shared" si="14"/>
        <v>29615</v>
      </c>
      <c r="AI253" s="140">
        <f t="shared" si="12"/>
        <v>16866.513381478842</v>
      </c>
    </row>
    <row r="254" spans="1:35">
      <c r="A254" s="133">
        <v>145</v>
      </c>
      <c r="B254" s="133" t="str">
        <f t="shared" si="15"/>
        <v>Papel higiénico 9 (Compra)</v>
      </c>
      <c r="C254" s="134" t="s">
        <v>595</v>
      </c>
      <c r="D254" s="134" t="s">
        <v>451</v>
      </c>
      <c r="E254" s="115">
        <v>62910</v>
      </c>
      <c r="F254" s="115">
        <v>60267</v>
      </c>
      <c r="G254" s="115">
        <v>61428</v>
      </c>
      <c r="H254" s="115">
        <v>74781</v>
      </c>
      <c r="I254" s="115">
        <v>46833</v>
      </c>
      <c r="J254" s="115">
        <v>75528</v>
      </c>
      <c r="K254" s="115">
        <v>65224</v>
      </c>
      <c r="L254" s="115">
        <v>44679</v>
      </c>
      <c r="M254" s="115">
        <v>82898</v>
      </c>
      <c r="N254" s="115">
        <v>98888</v>
      </c>
      <c r="O254" s="115">
        <v>81086</v>
      </c>
      <c r="P254" s="115">
        <v>82529</v>
      </c>
      <c r="Q254" s="115">
        <v>84153</v>
      </c>
      <c r="R254" s="115">
        <v>98485</v>
      </c>
      <c r="S254" s="115">
        <v>85933</v>
      </c>
      <c r="T254" s="115">
        <v>63120</v>
      </c>
      <c r="U254" s="115">
        <v>57018</v>
      </c>
      <c r="V254" s="115">
        <v>89860</v>
      </c>
      <c r="W254" s="115">
        <v>92361</v>
      </c>
      <c r="X254" s="115">
        <v>52316</v>
      </c>
      <c r="Y254" s="115">
        <v>69748</v>
      </c>
      <c r="Z254" s="115">
        <v>79685</v>
      </c>
      <c r="AA254" s="115">
        <v>65224</v>
      </c>
      <c r="AB254" s="115">
        <v>29456</v>
      </c>
      <c r="AC254" s="115">
        <v>37836</v>
      </c>
      <c r="AD254" s="115">
        <v>58086</v>
      </c>
      <c r="AE254" s="115">
        <v>82241</v>
      </c>
      <c r="AF254" s="115">
        <v>118902</v>
      </c>
      <c r="AG254" s="116">
        <f t="shared" si="13"/>
        <v>29456</v>
      </c>
      <c r="AH254" s="116">
        <f t="shared" si="14"/>
        <v>118902</v>
      </c>
      <c r="AI254" s="140">
        <f t="shared" si="12"/>
        <v>67841.913943219173</v>
      </c>
    </row>
    <row r="255" spans="1:35">
      <c r="A255" s="133">
        <v>146</v>
      </c>
      <c r="B255" s="133" t="str">
        <f t="shared" si="15"/>
        <v>Toallas para manos 1 (Compra)</v>
      </c>
      <c r="C255" s="134" t="s">
        <v>596</v>
      </c>
      <c r="D255" s="134" t="s">
        <v>451</v>
      </c>
      <c r="E255" s="115">
        <v>24196</v>
      </c>
      <c r="F255" s="115">
        <v>27962</v>
      </c>
      <c r="G255" s="115">
        <v>25437</v>
      </c>
      <c r="H255" s="115">
        <v>27980</v>
      </c>
      <c r="I255" s="115">
        <v>19529</v>
      </c>
      <c r="J255" s="115">
        <v>23239</v>
      </c>
      <c r="K255" s="115">
        <v>31981</v>
      </c>
      <c r="L255" s="115">
        <v>21753</v>
      </c>
      <c r="M255" s="115">
        <v>26721</v>
      </c>
      <c r="N255" s="115">
        <v>35924</v>
      </c>
      <c r="O255" s="115">
        <v>24178</v>
      </c>
      <c r="P255" s="115">
        <v>24608</v>
      </c>
      <c r="Q255" s="115">
        <v>25092</v>
      </c>
      <c r="R255" s="115">
        <v>38101</v>
      </c>
      <c r="S255" s="115">
        <v>25623</v>
      </c>
      <c r="T255" s="115">
        <v>24406</v>
      </c>
      <c r="U255" s="115">
        <v>23144</v>
      </c>
      <c r="V255" s="115">
        <v>19952</v>
      </c>
      <c r="W255" s="115">
        <v>27540</v>
      </c>
      <c r="X255" s="115">
        <v>20262</v>
      </c>
      <c r="Y255" s="115">
        <v>26180</v>
      </c>
      <c r="Z255" s="115">
        <v>23760</v>
      </c>
      <c r="AA255" s="115">
        <v>24196</v>
      </c>
      <c r="AB255" s="115">
        <v>10520</v>
      </c>
      <c r="AC255" s="115">
        <v>15257</v>
      </c>
      <c r="AD255" s="115">
        <v>20944</v>
      </c>
      <c r="AE255" s="115">
        <v>29492</v>
      </c>
      <c r="AF255" s="115">
        <v>38191</v>
      </c>
      <c r="AG255" s="116">
        <f t="shared" si="13"/>
        <v>10520</v>
      </c>
      <c r="AH255" s="116">
        <f t="shared" si="14"/>
        <v>38191</v>
      </c>
      <c r="AI255" s="140">
        <f t="shared" si="12"/>
        <v>24147.34881455106</v>
      </c>
    </row>
    <row r="256" spans="1:35">
      <c r="A256" s="133">
        <v>147</v>
      </c>
      <c r="B256" s="133" t="str">
        <f t="shared" si="15"/>
        <v>Toallas para manos 2 (Compra)</v>
      </c>
      <c r="C256" s="134" t="s">
        <v>597</v>
      </c>
      <c r="D256" s="134" t="s">
        <v>451</v>
      </c>
      <c r="E256" s="115">
        <v>22934</v>
      </c>
      <c r="F256" s="115">
        <v>24021</v>
      </c>
      <c r="G256" s="115">
        <v>24014</v>
      </c>
      <c r="H256" s="115">
        <v>30569</v>
      </c>
      <c r="I256" s="115">
        <v>17285</v>
      </c>
      <c r="J256" s="115">
        <v>22723</v>
      </c>
      <c r="K256" s="115">
        <v>30298</v>
      </c>
      <c r="L256" s="115">
        <v>20000</v>
      </c>
      <c r="M256" s="115">
        <v>24617</v>
      </c>
      <c r="N256" s="115">
        <v>33973</v>
      </c>
      <c r="O256" s="115">
        <v>25657</v>
      </c>
      <c r="P256" s="115">
        <v>26114</v>
      </c>
      <c r="Q256" s="115">
        <v>26627</v>
      </c>
      <c r="R256" s="115">
        <v>35908</v>
      </c>
      <c r="S256" s="115">
        <v>27191</v>
      </c>
      <c r="T256" s="115">
        <v>23144</v>
      </c>
      <c r="U256" s="115">
        <v>24196</v>
      </c>
      <c r="V256" s="115">
        <v>30940</v>
      </c>
      <c r="W256" s="115">
        <v>29225</v>
      </c>
      <c r="X256" s="115">
        <v>17632</v>
      </c>
      <c r="Y256" s="115">
        <v>23473</v>
      </c>
      <c r="Z256" s="115">
        <v>25213</v>
      </c>
      <c r="AA256" s="115">
        <v>24196</v>
      </c>
      <c r="AB256" s="115">
        <v>8416</v>
      </c>
      <c r="AC256" s="115">
        <v>13707</v>
      </c>
      <c r="AD256" s="115">
        <v>23009</v>
      </c>
      <c r="AE256" s="115">
        <v>29950</v>
      </c>
      <c r="AF256" s="115">
        <v>37659</v>
      </c>
      <c r="AG256" s="116">
        <f t="shared" si="13"/>
        <v>8416</v>
      </c>
      <c r="AH256" s="116">
        <f t="shared" si="14"/>
        <v>37659</v>
      </c>
      <c r="AI256" s="140">
        <f t="shared" si="12"/>
        <v>23678.569185907687</v>
      </c>
    </row>
    <row r="257" spans="1:35">
      <c r="A257" s="133">
        <v>148</v>
      </c>
      <c r="B257" s="133" t="str">
        <f t="shared" si="15"/>
        <v>Toallas para manos 3 (Compra)</v>
      </c>
      <c r="C257" s="134" t="s">
        <v>598</v>
      </c>
      <c r="D257" s="134" t="s">
        <v>451</v>
      </c>
      <c r="E257" s="115">
        <v>38082</v>
      </c>
      <c r="F257" s="115">
        <v>40497</v>
      </c>
      <c r="G257" s="115">
        <v>36936</v>
      </c>
      <c r="H257" s="115">
        <v>34336</v>
      </c>
      <c r="I257" s="115">
        <v>27401</v>
      </c>
      <c r="J257" s="115">
        <v>35659</v>
      </c>
      <c r="K257" s="115">
        <v>43132</v>
      </c>
      <c r="L257" s="115">
        <v>33206</v>
      </c>
      <c r="M257" s="115">
        <v>30192</v>
      </c>
      <c r="N257" s="115">
        <v>54595</v>
      </c>
      <c r="O257" s="115">
        <v>38982</v>
      </c>
      <c r="P257" s="115">
        <v>39675</v>
      </c>
      <c r="Q257" s="115">
        <v>40456</v>
      </c>
      <c r="R257" s="115">
        <v>58318</v>
      </c>
      <c r="S257" s="115">
        <v>41311</v>
      </c>
      <c r="T257" s="115">
        <v>38293</v>
      </c>
      <c r="U257" s="115">
        <v>41659</v>
      </c>
      <c r="V257" s="115">
        <v>48783</v>
      </c>
      <c r="W257" s="115">
        <v>44403</v>
      </c>
      <c r="X257" s="115">
        <v>28654</v>
      </c>
      <c r="Y257" s="115">
        <v>33124</v>
      </c>
      <c r="Z257" s="115">
        <v>38308</v>
      </c>
      <c r="AA257" s="115">
        <v>39976</v>
      </c>
      <c r="AB257" s="115">
        <v>13500</v>
      </c>
      <c r="AC257" s="115">
        <v>22928</v>
      </c>
      <c r="AD257" s="115">
        <v>29343</v>
      </c>
      <c r="AE257" s="115">
        <v>45623</v>
      </c>
      <c r="AF257" s="115">
        <v>33505</v>
      </c>
      <c r="AG257" s="116">
        <f t="shared" si="13"/>
        <v>13500</v>
      </c>
      <c r="AH257" s="116">
        <f t="shared" si="14"/>
        <v>58318</v>
      </c>
      <c r="AI257" s="140">
        <f t="shared" si="12"/>
        <v>35678.318041447266</v>
      </c>
    </row>
    <row r="258" spans="1:35">
      <c r="A258" s="133">
        <v>149</v>
      </c>
      <c r="B258" s="133" t="str">
        <f t="shared" si="15"/>
        <v>Toallas para manos 4 (Compra)</v>
      </c>
      <c r="C258" s="134" t="s">
        <v>599</v>
      </c>
      <c r="D258" s="134" t="s">
        <v>451</v>
      </c>
      <c r="E258" s="115">
        <v>33243</v>
      </c>
      <c r="F258" s="115">
        <v>35615</v>
      </c>
      <c r="G258" s="115">
        <v>32086</v>
      </c>
      <c r="H258" s="115">
        <v>43294</v>
      </c>
      <c r="I258" s="115">
        <v>23912</v>
      </c>
      <c r="J258" s="115">
        <v>33772</v>
      </c>
      <c r="K258" s="115">
        <v>43132</v>
      </c>
      <c r="L258" s="115">
        <v>30800</v>
      </c>
      <c r="M258" s="115">
        <v>30718</v>
      </c>
      <c r="N258" s="115">
        <v>49114</v>
      </c>
      <c r="O258" s="115">
        <v>36887</v>
      </c>
      <c r="P258" s="115">
        <v>37543</v>
      </c>
      <c r="Q258" s="115">
        <v>38281</v>
      </c>
      <c r="R258" s="115">
        <v>51207</v>
      </c>
      <c r="S258" s="115">
        <v>39090</v>
      </c>
      <c r="T258" s="115">
        <v>33454</v>
      </c>
      <c r="U258" s="115">
        <v>44815</v>
      </c>
      <c r="V258" s="115">
        <v>43295</v>
      </c>
      <c r="W258" s="115">
        <v>42016</v>
      </c>
      <c r="X258" s="115">
        <v>25409</v>
      </c>
      <c r="Y258" s="115">
        <v>28167</v>
      </c>
      <c r="Z258" s="115">
        <v>36249</v>
      </c>
      <c r="AA258" s="115">
        <v>34716</v>
      </c>
      <c r="AB258" s="115">
        <v>11396</v>
      </c>
      <c r="AC258" s="115">
        <v>21925</v>
      </c>
      <c r="AD258" s="115">
        <v>23286</v>
      </c>
      <c r="AE258" s="115">
        <v>38477</v>
      </c>
      <c r="AF258" s="115">
        <v>33682</v>
      </c>
      <c r="AG258" s="116">
        <f t="shared" si="13"/>
        <v>11396</v>
      </c>
      <c r="AH258" s="116">
        <f t="shared" si="14"/>
        <v>51207</v>
      </c>
      <c r="AI258" s="140">
        <f t="shared" si="12"/>
        <v>32821.427151444106</v>
      </c>
    </row>
    <row r="259" spans="1:35">
      <c r="A259" s="133">
        <v>150</v>
      </c>
      <c r="B259" s="133" t="str">
        <f t="shared" si="15"/>
        <v>Toallas para manos 5 (Compra)</v>
      </c>
      <c r="C259" s="134" t="s">
        <v>600</v>
      </c>
      <c r="D259" s="134" t="s">
        <v>451</v>
      </c>
      <c r="E259" s="115">
        <v>7995</v>
      </c>
      <c r="F259" s="115">
        <v>10250</v>
      </c>
      <c r="G259" s="115">
        <v>8801</v>
      </c>
      <c r="H259" s="115">
        <v>8154</v>
      </c>
      <c r="I259" s="115">
        <v>8924</v>
      </c>
      <c r="J259" s="115">
        <v>7457</v>
      </c>
      <c r="K259" s="115">
        <v>14307</v>
      </c>
      <c r="L259" s="115">
        <v>14227</v>
      </c>
      <c r="M259" s="115">
        <v>8732</v>
      </c>
      <c r="N259" s="115">
        <v>16130</v>
      </c>
      <c r="O259" s="115">
        <v>7975</v>
      </c>
      <c r="P259" s="115">
        <v>8118</v>
      </c>
      <c r="Q259" s="115">
        <v>8278</v>
      </c>
      <c r="R259" s="115">
        <v>17929</v>
      </c>
      <c r="S259" s="115">
        <v>8452</v>
      </c>
      <c r="T259" s="115">
        <v>8206</v>
      </c>
      <c r="U259" s="115">
        <v>6365</v>
      </c>
      <c r="V259" s="115">
        <v>7421</v>
      </c>
      <c r="W259" s="115">
        <v>9085</v>
      </c>
      <c r="X259" s="115">
        <v>8297</v>
      </c>
      <c r="Y259" s="115">
        <v>8638</v>
      </c>
      <c r="Z259" s="115">
        <v>7837</v>
      </c>
      <c r="AA259" s="115">
        <v>10415</v>
      </c>
      <c r="AB259" s="115">
        <v>4208</v>
      </c>
      <c r="AC259" s="115">
        <v>5035</v>
      </c>
      <c r="AD259" s="115">
        <v>6613</v>
      </c>
      <c r="AE259" s="115">
        <v>12791</v>
      </c>
      <c r="AF259" s="115">
        <v>10167</v>
      </c>
      <c r="AG259" s="116">
        <f t="shared" si="13"/>
        <v>4208</v>
      </c>
      <c r="AH259" s="116">
        <f t="shared" si="14"/>
        <v>17929</v>
      </c>
      <c r="AI259" s="140">
        <f t="shared" si="12"/>
        <v>8852.2859521063274</v>
      </c>
    </row>
    <row r="260" spans="1:35">
      <c r="A260" s="133">
        <v>151</v>
      </c>
      <c r="B260" s="133" t="str">
        <f t="shared" si="15"/>
        <v>Toallas para manos 6 (Compra)</v>
      </c>
      <c r="C260" s="134" t="s">
        <v>601</v>
      </c>
      <c r="D260" s="134" t="s">
        <v>451</v>
      </c>
      <c r="E260" s="115">
        <v>8732</v>
      </c>
      <c r="F260" s="115">
        <v>9349</v>
      </c>
      <c r="G260" s="115">
        <v>9545</v>
      </c>
      <c r="H260" s="115">
        <v>10349</v>
      </c>
      <c r="I260" s="115">
        <v>7732</v>
      </c>
      <c r="J260" s="115">
        <v>9199</v>
      </c>
      <c r="K260" s="115">
        <v>15570</v>
      </c>
      <c r="L260" s="115">
        <v>7982</v>
      </c>
      <c r="M260" s="115">
        <v>9806</v>
      </c>
      <c r="N260" s="115">
        <v>13548</v>
      </c>
      <c r="O260" s="115">
        <v>10381</v>
      </c>
      <c r="P260" s="115">
        <v>10566</v>
      </c>
      <c r="Q260" s="115">
        <v>10774</v>
      </c>
      <c r="R260" s="115">
        <v>14681</v>
      </c>
      <c r="S260" s="115">
        <v>11002</v>
      </c>
      <c r="T260" s="115">
        <v>8942</v>
      </c>
      <c r="U260" s="115">
        <v>8416</v>
      </c>
      <c r="V260" s="115">
        <v>8165</v>
      </c>
      <c r="W260" s="115">
        <v>11824</v>
      </c>
      <c r="X260" s="115">
        <v>6866</v>
      </c>
      <c r="Y260" s="115">
        <v>10140</v>
      </c>
      <c r="Z260" s="115">
        <v>10202</v>
      </c>
      <c r="AA260" s="115">
        <v>7364</v>
      </c>
      <c r="AB260" s="115">
        <v>4208</v>
      </c>
      <c r="AC260" s="115">
        <v>6582</v>
      </c>
      <c r="AD260" s="115">
        <v>7720</v>
      </c>
      <c r="AE260" s="115">
        <v>8708</v>
      </c>
      <c r="AF260" s="115">
        <v>9990</v>
      </c>
      <c r="AG260" s="116">
        <f t="shared" si="13"/>
        <v>4208</v>
      </c>
      <c r="AH260" s="116">
        <f t="shared" si="14"/>
        <v>15570</v>
      </c>
      <c r="AI260" s="140">
        <f t="shared" si="12"/>
        <v>9206.4798074792288</v>
      </c>
    </row>
    <row r="261" spans="1:35">
      <c r="A261" s="133">
        <v>152</v>
      </c>
      <c r="B261" s="133" t="str">
        <f t="shared" si="15"/>
        <v>Toallas para manos 7 (Compra)</v>
      </c>
      <c r="C261" s="134" t="s">
        <v>602</v>
      </c>
      <c r="D261" s="134" t="s">
        <v>451</v>
      </c>
      <c r="E261" s="115">
        <v>32507</v>
      </c>
      <c r="F261" s="115">
        <v>36165</v>
      </c>
      <c r="G261" s="115">
        <v>32760</v>
      </c>
      <c r="H261" s="115">
        <v>30109</v>
      </c>
      <c r="I261" s="115">
        <v>27316</v>
      </c>
      <c r="J261" s="115">
        <v>29724</v>
      </c>
      <c r="K261" s="115">
        <v>43132</v>
      </c>
      <c r="L261" s="115">
        <v>23837</v>
      </c>
      <c r="M261" s="115">
        <v>31244</v>
      </c>
      <c r="N261" s="115">
        <v>43949</v>
      </c>
      <c r="O261" s="115">
        <v>29917</v>
      </c>
      <c r="P261" s="115">
        <v>30449</v>
      </c>
      <c r="Q261" s="115">
        <v>31048</v>
      </c>
      <c r="R261" s="115">
        <v>48709</v>
      </c>
      <c r="S261" s="115">
        <v>31705</v>
      </c>
      <c r="T261" s="115">
        <v>32717</v>
      </c>
      <c r="U261" s="115">
        <v>20935</v>
      </c>
      <c r="V261" s="115">
        <v>26630</v>
      </c>
      <c r="W261" s="115">
        <v>34076</v>
      </c>
      <c r="X261" s="115">
        <v>22438</v>
      </c>
      <c r="Y261" s="115">
        <v>31923</v>
      </c>
      <c r="Z261" s="115">
        <v>29400</v>
      </c>
      <c r="AA261" s="115">
        <v>39976</v>
      </c>
      <c r="AB261" s="115">
        <v>19357</v>
      </c>
      <c r="AC261" s="115">
        <v>11682</v>
      </c>
      <c r="AD261" s="115">
        <v>21130</v>
      </c>
      <c r="AE261" s="115">
        <v>32315</v>
      </c>
      <c r="AF261" s="115">
        <v>38191</v>
      </c>
      <c r="AG261" s="116">
        <f t="shared" si="13"/>
        <v>11682</v>
      </c>
      <c r="AH261" s="116">
        <f t="shared" si="14"/>
        <v>48709</v>
      </c>
      <c r="AI261" s="140">
        <f t="shared" si="12"/>
        <v>29305.12088692949</v>
      </c>
    </row>
    <row r="262" spans="1:35">
      <c r="A262" s="133">
        <v>153</v>
      </c>
      <c r="B262" s="133" t="str">
        <f t="shared" si="15"/>
        <v>Toallas para manos 8 (Compra)</v>
      </c>
      <c r="C262" s="134" t="s">
        <v>603</v>
      </c>
      <c r="D262" s="134" t="s">
        <v>451</v>
      </c>
      <c r="E262" s="115">
        <v>30613</v>
      </c>
      <c r="F262" s="115">
        <v>35882</v>
      </c>
      <c r="G262" s="115">
        <v>34412</v>
      </c>
      <c r="H262" s="115">
        <v>29396</v>
      </c>
      <c r="I262" s="115">
        <v>28867</v>
      </c>
      <c r="J262" s="115">
        <v>25564</v>
      </c>
      <c r="K262" s="115">
        <v>43132</v>
      </c>
      <c r="L262" s="115">
        <v>25199</v>
      </c>
      <c r="M262" s="115">
        <v>32612</v>
      </c>
      <c r="N262" s="115">
        <v>48741</v>
      </c>
      <c r="O262" s="115">
        <v>26211</v>
      </c>
      <c r="P262" s="115">
        <v>26677</v>
      </c>
      <c r="Q262" s="115">
        <v>27202</v>
      </c>
      <c r="R262" s="115">
        <v>54574</v>
      </c>
      <c r="S262" s="115">
        <v>27777</v>
      </c>
      <c r="T262" s="115">
        <v>30824</v>
      </c>
      <c r="U262" s="115">
        <v>27668</v>
      </c>
      <c r="V262" s="115">
        <v>31134</v>
      </c>
      <c r="W262" s="115">
        <v>29856</v>
      </c>
      <c r="X262" s="115">
        <v>24308</v>
      </c>
      <c r="Y262" s="115">
        <v>30045</v>
      </c>
      <c r="Z262" s="115">
        <v>25757</v>
      </c>
      <c r="AA262" s="115">
        <v>39976</v>
      </c>
      <c r="AB262" s="115">
        <v>16832</v>
      </c>
      <c r="AC262" s="115">
        <v>11075</v>
      </c>
      <c r="AD262" s="115">
        <v>19385</v>
      </c>
      <c r="AE262" s="115">
        <v>31514</v>
      </c>
      <c r="AF262" s="115">
        <v>37483</v>
      </c>
      <c r="AG262" s="116">
        <f t="shared" si="13"/>
        <v>11075</v>
      </c>
      <c r="AH262" s="116">
        <f t="shared" si="14"/>
        <v>54574</v>
      </c>
      <c r="AI262" s="140">
        <f t="shared" si="12"/>
        <v>28836.154858856098</v>
      </c>
    </row>
    <row r="263" spans="1:35">
      <c r="A263" s="133">
        <v>154</v>
      </c>
      <c r="B263" s="133" t="str">
        <f t="shared" si="15"/>
        <v>Pañuelos (Compra)</v>
      </c>
      <c r="C263" s="134" t="s">
        <v>604</v>
      </c>
      <c r="D263" s="134" t="s">
        <v>451</v>
      </c>
      <c r="E263" s="115">
        <v>6628</v>
      </c>
      <c r="F263" s="115">
        <v>7615</v>
      </c>
      <c r="G263" s="115">
        <v>7166</v>
      </c>
      <c r="H263" s="115">
        <v>8641</v>
      </c>
      <c r="I263" s="115">
        <v>8854</v>
      </c>
      <c r="J263" s="115">
        <v>6669</v>
      </c>
      <c r="K263" s="115">
        <v>8837</v>
      </c>
      <c r="L263" s="115">
        <v>5717</v>
      </c>
      <c r="M263" s="115">
        <v>8206</v>
      </c>
      <c r="N263" s="115">
        <v>10006</v>
      </c>
      <c r="O263" s="115">
        <v>7370</v>
      </c>
      <c r="P263" s="115">
        <v>7500</v>
      </c>
      <c r="Q263" s="115">
        <v>7648</v>
      </c>
      <c r="R263" s="115">
        <v>10944</v>
      </c>
      <c r="S263" s="115">
        <v>7810</v>
      </c>
      <c r="T263" s="115">
        <v>6838</v>
      </c>
      <c r="U263" s="115">
        <v>5292</v>
      </c>
      <c r="V263" s="115">
        <v>8835</v>
      </c>
      <c r="W263" s="115">
        <v>8394</v>
      </c>
      <c r="X263" s="115">
        <v>5950</v>
      </c>
      <c r="Y263" s="115">
        <v>8262</v>
      </c>
      <c r="Z263" s="115">
        <v>7242</v>
      </c>
      <c r="AA263" s="115">
        <v>8416</v>
      </c>
      <c r="AB263" s="115">
        <v>3604</v>
      </c>
      <c r="AC263" s="115">
        <v>5803</v>
      </c>
      <c r="AD263" s="115">
        <v>5558</v>
      </c>
      <c r="AE263" s="115">
        <v>4712</v>
      </c>
      <c r="AF263" s="115">
        <v>23162</v>
      </c>
      <c r="AG263" s="116">
        <f t="shared" si="13"/>
        <v>3604</v>
      </c>
      <c r="AH263" s="116">
        <f t="shared" si="14"/>
        <v>23162</v>
      </c>
      <c r="AI263" s="140">
        <f t="shared" si="12"/>
        <v>7569.5205594374193</v>
      </c>
    </row>
    <row r="264" spans="1:35">
      <c r="A264" s="133">
        <v>155</v>
      </c>
      <c r="B264" s="133" t="str">
        <f t="shared" si="15"/>
        <v>Vasos biodegradables 1 (Compra)</v>
      </c>
      <c r="C264" s="134" t="s">
        <v>605</v>
      </c>
      <c r="D264" s="134" t="s">
        <v>451</v>
      </c>
      <c r="E264" s="115">
        <v>8837</v>
      </c>
      <c r="F264" s="115">
        <v>7951</v>
      </c>
      <c r="G264" s="115">
        <v>9300</v>
      </c>
      <c r="H264" s="115">
        <v>7527</v>
      </c>
      <c r="I264" s="115">
        <v>7210</v>
      </c>
      <c r="J264" s="115">
        <v>6450</v>
      </c>
      <c r="K264" s="115">
        <v>11467</v>
      </c>
      <c r="L264" s="115">
        <v>7174</v>
      </c>
      <c r="M264" s="115">
        <v>9152</v>
      </c>
      <c r="N264" s="115">
        <v>12928</v>
      </c>
      <c r="O264" s="115">
        <v>6700</v>
      </c>
      <c r="P264" s="115">
        <v>6820</v>
      </c>
      <c r="Q264" s="115">
        <v>6955</v>
      </c>
      <c r="R264" s="115">
        <v>13240</v>
      </c>
      <c r="S264" s="115">
        <v>7101</v>
      </c>
      <c r="T264" s="115">
        <v>9047</v>
      </c>
      <c r="U264" s="115">
        <v>5292</v>
      </c>
      <c r="V264" s="115">
        <v>6369</v>
      </c>
      <c r="W264" s="115">
        <v>7633</v>
      </c>
      <c r="X264" s="115">
        <v>7767</v>
      </c>
      <c r="Y264" s="115">
        <v>8826</v>
      </c>
      <c r="Z264" s="115">
        <v>6584</v>
      </c>
      <c r="AA264" s="115">
        <v>6838</v>
      </c>
      <c r="AB264" s="115">
        <v>3524</v>
      </c>
      <c r="AC264" s="115">
        <v>4297</v>
      </c>
      <c r="AD264" s="115">
        <v>5558</v>
      </c>
      <c r="AE264" s="115">
        <v>4375</v>
      </c>
      <c r="AF264" s="115">
        <v>17769</v>
      </c>
      <c r="AG264" s="116">
        <f t="shared" si="13"/>
        <v>3524</v>
      </c>
      <c r="AH264" s="116">
        <f t="shared" si="14"/>
        <v>17769</v>
      </c>
      <c r="AI264" s="140">
        <f t="shared" ref="AI264:AI327" si="16">GEOMEAN(E264:AH264)</f>
        <v>7523.002170316322</v>
      </c>
    </row>
    <row r="265" spans="1:35">
      <c r="A265" s="133">
        <v>156</v>
      </c>
      <c r="B265" s="133" t="str">
        <f t="shared" si="15"/>
        <v>Vasos biodegradables 2 (Compra)</v>
      </c>
      <c r="C265" s="134" t="s">
        <v>606</v>
      </c>
      <c r="D265" s="134" t="s">
        <v>451</v>
      </c>
      <c r="E265" s="115">
        <v>12098</v>
      </c>
      <c r="F265" s="115">
        <v>8926</v>
      </c>
      <c r="G265" s="115">
        <v>11635</v>
      </c>
      <c r="H265" s="115">
        <v>9264</v>
      </c>
      <c r="I265" s="115">
        <v>9446</v>
      </c>
      <c r="J265" s="115">
        <v>8663</v>
      </c>
      <c r="K265" s="115">
        <v>14307</v>
      </c>
      <c r="L265" s="115">
        <v>8618</v>
      </c>
      <c r="M265" s="115">
        <v>12203</v>
      </c>
      <c r="N265" s="115">
        <v>16095</v>
      </c>
      <c r="O265" s="115">
        <v>6918</v>
      </c>
      <c r="P265" s="115">
        <v>7041</v>
      </c>
      <c r="Q265" s="115">
        <v>7179</v>
      </c>
      <c r="R265" s="115">
        <v>17212</v>
      </c>
      <c r="S265" s="115">
        <v>7331</v>
      </c>
      <c r="T265" s="115">
        <v>12308</v>
      </c>
      <c r="U265" s="115">
        <v>8153</v>
      </c>
      <c r="V265" s="115">
        <v>6911</v>
      </c>
      <c r="W265" s="115">
        <v>7879</v>
      </c>
      <c r="X265" s="115">
        <v>10694</v>
      </c>
      <c r="Y265" s="115">
        <v>9577</v>
      </c>
      <c r="Z265" s="115">
        <v>6799</v>
      </c>
      <c r="AA265" s="115">
        <v>7364</v>
      </c>
      <c r="AB265" s="115">
        <v>4208</v>
      </c>
      <c r="AC265" s="115">
        <v>5546</v>
      </c>
      <c r="AD265" s="115">
        <v>6662</v>
      </c>
      <c r="AE265" s="115">
        <v>5116</v>
      </c>
      <c r="AF265" s="115">
        <v>18741</v>
      </c>
      <c r="AG265" s="116">
        <f t="shared" ref="AG265:AG328" si="17">MIN(E265:AF265)</f>
        <v>4208</v>
      </c>
      <c r="AH265" s="116">
        <f t="shared" ref="AH265:AH328" si="18">MAX(E265:AF265)</f>
        <v>18741</v>
      </c>
      <c r="AI265" s="140">
        <f t="shared" si="16"/>
        <v>8929.8570135546161</v>
      </c>
    </row>
    <row r="266" spans="1:35">
      <c r="A266" s="133">
        <v>157</v>
      </c>
      <c r="B266" s="133" t="str">
        <f t="shared" si="15"/>
        <v>Vasos biodegradables 3 (Compra)</v>
      </c>
      <c r="C266" s="134" t="s">
        <v>607</v>
      </c>
      <c r="D266" s="134" t="s">
        <v>451</v>
      </c>
      <c r="E266" s="115">
        <v>13360</v>
      </c>
      <c r="F266" s="115">
        <v>9678</v>
      </c>
      <c r="G266" s="115">
        <v>12873</v>
      </c>
      <c r="H266" s="115">
        <v>10154</v>
      </c>
      <c r="I266" s="115">
        <v>9798</v>
      </c>
      <c r="J266" s="115">
        <v>9714</v>
      </c>
      <c r="K266" s="115">
        <v>16201</v>
      </c>
      <c r="L266" s="115">
        <v>9921</v>
      </c>
      <c r="M266" s="115">
        <v>13571</v>
      </c>
      <c r="N266" s="115">
        <v>18202</v>
      </c>
      <c r="O266" s="115">
        <v>8906</v>
      </c>
      <c r="P266" s="115">
        <v>9064</v>
      </c>
      <c r="Q266" s="115">
        <v>9243</v>
      </c>
      <c r="R266" s="115">
        <v>19454</v>
      </c>
      <c r="S266" s="115">
        <v>9437</v>
      </c>
      <c r="T266" s="115">
        <v>13571</v>
      </c>
      <c r="U266" s="115">
        <v>9468</v>
      </c>
      <c r="V266" s="115">
        <v>9350</v>
      </c>
      <c r="W266" s="115">
        <v>10143</v>
      </c>
      <c r="X266" s="115">
        <v>11249</v>
      </c>
      <c r="Y266" s="115">
        <v>12957</v>
      </c>
      <c r="Z266" s="115">
        <v>8752</v>
      </c>
      <c r="AA266" s="115">
        <v>7574</v>
      </c>
      <c r="AB266" s="115">
        <v>5681</v>
      </c>
      <c r="AC266" s="115">
        <v>5899</v>
      </c>
      <c r="AD266" s="115">
        <v>7740</v>
      </c>
      <c r="AE266" s="115">
        <v>6396</v>
      </c>
      <c r="AF266" s="115">
        <v>21040</v>
      </c>
      <c r="AG266" s="116">
        <f t="shared" si="17"/>
        <v>5681</v>
      </c>
      <c r="AH266" s="116">
        <f t="shared" si="18"/>
        <v>21040</v>
      </c>
      <c r="AI266" s="140">
        <f t="shared" si="16"/>
        <v>10498.001698404742</v>
      </c>
    </row>
    <row r="267" spans="1:35">
      <c r="A267" s="133">
        <v>158</v>
      </c>
      <c r="B267" s="133" t="str">
        <f t="shared" si="15"/>
        <v>Vasos biodegradables 4 (Compra)</v>
      </c>
      <c r="C267" s="134" t="s">
        <v>608</v>
      </c>
      <c r="D267" s="134" t="s">
        <v>451</v>
      </c>
      <c r="E267" s="115">
        <v>16306</v>
      </c>
      <c r="F267" s="115">
        <v>13601</v>
      </c>
      <c r="G267" s="115">
        <v>14417</v>
      </c>
      <c r="H267" s="115">
        <v>15634</v>
      </c>
      <c r="I267" s="115">
        <v>13075</v>
      </c>
      <c r="J267" s="115">
        <v>13358</v>
      </c>
      <c r="K267" s="115">
        <v>19041</v>
      </c>
      <c r="L267" s="115">
        <v>12449</v>
      </c>
      <c r="M267" s="115">
        <v>13886</v>
      </c>
      <c r="N267" s="115">
        <v>21380</v>
      </c>
      <c r="O267" s="115">
        <v>13867</v>
      </c>
      <c r="P267" s="115">
        <v>14114</v>
      </c>
      <c r="Q267" s="115">
        <v>14391</v>
      </c>
      <c r="R267" s="115">
        <v>23443</v>
      </c>
      <c r="S267" s="115">
        <v>14696</v>
      </c>
      <c r="T267" s="115">
        <v>16516</v>
      </c>
      <c r="U267" s="115">
        <v>9731</v>
      </c>
      <c r="V267" s="115">
        <v>10360</v>
      </c>
      <c r="W267" s="115">
        <v>15796</v>
      </c>
      <c r="X267" s="115">
        <v>11629</v>
      </c>
      <c r="Y267" s="115">
        <v>13333</v>
      </c>
      <c r="Z267" s="115">
        <v>13628</v>
      </c>
      <c r="AA267" s="115">
        <v>23880</v>
      </c>
      <c r="AB267" s="115">
        <v>6312</v>
      </c>
      <c r="AC267" s="115">
        <v>6757</v>
      </c>
      <c r="AD267" s="115">
        <v>7740</v>
      </c>
      <c r="AE267" s="115">
        <v>6396</v>
      </c>
      <c r="AF267" s="115">
        <v>21040</v>
      </c>
      <c r="AG267" s="116">
        <f t="shared" si="17"/>
        <v>6312</v>
      </c>
      <c r="AH267" s="116">
        <f t="shared" si="18"/>
        <v>23880</v>
      </c>
      <c r="AI267" s="140">
        <f t="shared" si="16"/>
        <v>13308.74665033143</v>
      </c>
    </row>
    <row r="268" spans="1:35">
      <c r="A268" s="133">
        <v>159</v>
      </c>
      <c r="B268" s="133" t="str">
        <f t="shared" si="15"/>
        <v>Mezclador 1 (Compra)</v>
      </c>
      <c r="C268" s="134" t="s">
        <v>609</v>
      </c>
      <c r="D268" s="134" t="s">
        <v>451</v>
      </c>
      <c r="E268" s="115">
        <v>8416</v>
      </c>
      <c r="F268" s="115">
        <v>9074</v>
      </c>
      <c r="G268" s="115">
        <v>9739</v>
      </c>
      <c r="H268" s="115">
        <v>7791</v>
      </c>
      <c r="I268" s="115">
        <v>5044</v>
      </c>
      <c r="J268" s="115">
        <v>6200</v>
      </c>
      <c r="K268" s="115">
        <v>9152</v>
      </c>
      <c r="L268" s="115">
        <v>6801</v>
      </c>
      <c r="M268" s="115">
        <v>8837</v>
      </c>
      <c r="N268" s="115">
        <v>10323</v>
      </c>
      <c r="O268" s="115">
        <v>6306</v>
      </c>
      <c r="P268" s="115">
        <v>6418</v>
      </c>
      <c r="Q268" s="115">
        <v>6544</v>
      </c>
      <c r="R268" s="115">
        <v>12077</v>
      </c>
      <c r="S268" s="115">
        <v>6683</v>
      </c>
      <c r="T268" s="115">
        <v>8626</v>
      </c>
      <c r="U268" s="115">
        <v>7101</v>
      </c>
      <c r="V268" s="115">
        <v>7453</v>
      </c>
      <c r="W268" s="115">
        <v>7182</v>
      </c>
      <c r="X268" s="115">
        <v>5516</v>
      </c>
      <c r="Y268" s="115">
        <v>10329</v>
      </c>
      <c r="Z268" s="115">
        <v>6196</v>
      </c>
      <c r="AA268" s="115">
        <v>5681</v>
      </c>
      <c r="AB268" s="115">
        <v>4734</v>
      </c>
      <c r="AC268" s="115">
        <v>5347</v>
      </c>
      <c r="AD268" s="115">
        <v>6309</v>
      </c>
      <c r="AE268" s="115">
        <v>6060</v>
      </c>
      <c r="AF268" s="115">
        <v>10653</v>
      </c>
      <c r="AG268" s="116">
        <f t="shared" si="17"/>
        <v>4734</v>
      </c>
      <c r="AH268" s="116">
        <f t="shared" si="18"/>
        <v>12077</v>
      </c>
      <c r="AI268" s="140">
        <f t="shared" si="16"/>
        <v>7317.3758957015316</v>
      </c>
    </row>
    <row r="269" spans="1:35">
      <c r="A269" s="133">
        <v>160</v>
      </c>
      <c r="B269" s="133" t="str">
        <f t="shared" si="15"/>
        <v>Servilleta papel (Compra)</v>
      </c>
      <c r="C269" s="134" t="s">
        <v>610</v>
      </c>
      <c r="D269" s="134" t="s">
        <v>451</v>
      </c>
      <c r="E269" s="115">
        <v>3524</v>
      </c>
      <c r="F269" s="115">
        <v>4141</v>
      </c>
      <c r="G269" s="115">
        <v>3972</v>
      </c>
      <c r="H269" s="115">
        <v>3641</v>
      </c>
      <c r="I269" s="115">
        <v>2806</v>
      </c>
      <c r="J269" s="115">
        <v>3063</v>
      </c>
      <c r="K269" s="115">
        <v>4418</v>
      </c>
      <c r="L269" s="115">
        <v>3079</v>
      </c>
      <c r="M269" s="115">
        <v>4524</v>
      </c>
      <c r="N269" s="115">
        <v>5786</v>
      </c>
      <c r="O269" s="115">
        <v>2502</v>
      </c>
      <c r="P269" s="115">
        <v>2545</v>
      </c>
      <c r="Q269" s="115">
        <v>2596</v>
      </c>
      <c r="R269" s="115">
        <v>5727</v>
      </c>
      <c r="S269" s="115">
        <v>2650</v>
      </c>
      <c r="T269" s="115">
        <v>3787</v>
      </c>
      <c r="U269" s="115">
        <v>3209</v>
      </c>
      <c r="V269" s="115">
        <v>3117</v>
      </c>
      <c r="W269" s="115">
        <v>2849</v>
      </c>
      <c r="X269" s="115">
        <v>3268</v>
      </c>
      <c r="Y269" s="115">
        <v>4320</v>
      </c>
      <c r="Z269" s="115">
        <v>2459</v>
      </c>
      <c r="AA269" s="115">
        <v>3366</v>
      </c>
      <c r="AB269" s="115">
        <v>2420</v>
      </c>
      <c r="AC269" s="115">
        <v>2166</v>
      </c>
      <c r="AD269" s="115">
        <v>2719</v>
      </c>
      <c r="AE269" s="115">
        <v>3417</v>
      </c>
      <c r="AF269" s="115">
        <v>3182</v>
      </c>
      <c r="AG269" s="116">
        <f t="shared" si="17"/>
        <v>2166</v>
      </c>
      <c r="AH269" s="116">
        <f t="shared" si="18"/>
        <v>5786</v>
      </c>
      <c r="AI269" s="140">
        <f t="shared" si="16"/>
        <v>3310.9535769955619</v>
      </c>
    </row>
    <row r="270" spans="1:35">
      <c r="A270" s="133">
        <v>161</v>
      </c>
      <c r="B270" s="133" t="str">
        <f t="shared" si="15"/>
        <v>Filtro para greca 1 (Compra)</v>
      </c>
      <c r="C270" s="134" t="s">
        <v>611</v>
      </c>
      <c r="D270" s="134" t="s">
        <v>451</v>
      </c>
      <c r="E270" s="115">
        <v>3998</v>
      </c>
      <c r="F270" s="115">
        <v>3794</v>
      </c>
      <c r="G270" s="115">
        <v>4467</v>
      </c>
      <c r="H270" s="115">
        <v>4449</v>
      </c>
      <c r="I270" s="115">
        <v>4377</v>
      </c>
      <c r="J270" s="115">
        <v>3286</v>
      </c>
      <c r="K270" s="115">
        <v>5260</v>
      </c>
      <c r="L270" s="115">
        <v>4128</v>
      </c>
      <c r="M270" s="115">
        <v>4734</v>
      </c>
      <c r="N270" s="115">
        <v>6838</v>
      </c>
      <c r="O270" s="115">
        <v>2879</v>
      </c>
      <c r="P270" s="115">
        <v>2930</v>
      </c>
      <c r="Q270" s="115">
        <v>2988</v>
      </c>
      <c r="R270" s="115">
        <v>6771</v>
      </c>
      <c r="S270" s="115">
        <v>3052</v>
      </c>
      <c r="T270" s="115">
        <v>4208</v>
      </c>
      <c r="U270" s="115">
        <v>3524</v>
      </c>
      <c r="V270" s="115">
        <v>3659</v>
      </c>
      <c r="W270" s="115">
        <v>3280</v>
      </c>
      <c r="X270" s="115">
        <v>4421</v>
      </c>
      <c r="Y270" s="115">
        <v>5071</v>
      </c>
      <c r="Z270" s="115">
        <v>2830</v>
      </c>
      <c r="AA270" s="115">
        <v>4208</v>
      </c>
      <c r="AB270" s="115">
        <v>2495</v>
      </c>
      <c r="AC270" s="115">
        <v>2128</v>
      </c>
      <c r="AD270" s="115">
        <v>4281</v>
      </c>
      <c r="AE270" s="115">
        <v>3643</v>
      </c>
      <c r="AF270" s="115">
        <v>16708</v>
      </c>
      <c r="AG270" s="116">
        <f t="shared" si="17"/>
        <v>2128</v>
      </c>
      <c r="AH270" s="116">
        <f t="shared" si="18"/>
        <v>16708</v>
      </c>
      <c r="AI270" s="140">
        <f t="shared" si="16"/>
        <v>4158.9030489051429</v>
      </c>
    </row>
    <row r="271" spans="1:35">
      <c r="A271" s="133">
        <v>162</v>
      </c>
      <c r="B271" s="133" t="str">
        <f t="shared" si="15"/>
        <v>Filtro para greca 2 (Compra)</v>
      </c>
      <c r="C271" s="134" t="s">
        <v>612</v>
      </c>
      <c r="D271" s="134" t="s">
        <v>451</v>
      </c>
      <c r="E271" s="115">
        <v>5260</v>
      </c>
      <c r="F271" s="115">
        <v>4565</v>
      </c>
      <c r="G271" s="115">
        <v>5115</v>
      </c>
      <c r="H271" s="115">
        <v>5588</v>
      </c>
      <c r="I271" s="115">
        <v>5544</v>
      </c>
      <c r="J271" s="115">
        <v>3561</v>
      </c>
      <c r="K271" s="115">
        <v>5891</v>
      </c>
      <c r="L271" s="115">
        <v>4977</v>
      </c>
      <c r="M271" s="115">
        <v>5008</v>
      </c>
      <c r="N271" s="115">
        <v>8416</v>
      </c>
      <c r="O271" s="115">
        <v>3336</v>
      </c>
      <c r="P271" s="115">
        <v>3396</v>
      </c>
      <c r="Q271" s="115">
        <v>3463</v>
      </c>
      <c r="R271" s="115">
        <v>8783</v>
      </c>
      <c r="S271" s="115">
        <v>3536</v>
      </c>
      <c r="T271" s="115">
        <v>5470</v>
      </c>
      <c r="U271" s="115">
        <v>4261</v>
      </c>
      <c r="V271" s="115">
        <v>4065</v>
      </c>
      <c r="W271" s="115">
        <v>3800</v>
      </c>
      <c r="X271" s="115">
        <v>5191</v>
      </c>
      <c r="Y271" s="115">
        <v>5633</v>
      </c>
      <c r="Z271" s="115">
        <v>3279</v>
      </c>
      <c r="AA271" s="115">
        <v>4734</v>
      </c>
      <c r="AB271" s="115">
        <v>2630</v>
      </c>
      <c r="AC271" s="115">
        <v>2554</v>
      </c>
      <c r="AD271" s="115">
        <v>5333</v>
      </c>
      <c r="AE271" s="115">
        <v>4338</v>
      </c>
      <c r="AF271" s="115">
        <v>16708</v>
      </c>
      <c r="AG271" s="116">
        <f t="shared" si="17"/>
        <v>2554</v>
      </c>
      <c r="AH271" s="116">
        <f t="shared" si="18"/>
        <v>16708</v>
      </c>
      <c r="AI271" s="140">
        <f t="shared" si="16"/>
        <v>4848.2175120399352</v>
      </c>
    </row>
    <row r="272" spans="1:35">
      <c r="A272" s="133">
        <v>163</v>
      </c>
      <c r="B272" s="133" t="str">
        <f t="shared" si="15"/>
        <v>Filtro para greca 3 (Compra)</v>
      </c>
      <c r="C272" s="134" t="s">
        <v>613</v>
      </c>
      <c r="D272" s="134" t="s">
        <v>451</v>
      </c>
      <c r="E272" s="115">
        <v>6628</v>
      </c>
      <c r="F272" s="115">
        <v>4831</v>
      </c>
      <c r="G272" s="115">
        <v>6255</v>
      </c>
      <c r="H272" s="115">
        <v>7702</v>
      </c>
      <c r="I272" s="115">
        <v>6161</v>
      </c>
      <c r="J272" s="115">
        <v>4930</v>
      </c>
      <c r="K272" s="115">
        <v>8100</v>
      </c>
      <c r="L272" s="115">
        <v>6800</v>
      </c>
      <c r="M272" s="115">
        <v>6291</v>
      </c>
      <c r="N272" s="115">
        <v>8416</v>
      </c>
      <c r="O272" s="115">
        <v>5121</v>
      </c>
      <c r="P272" s="115">
        <v>5212</v>
      </c>
      <c r="Q272" s="115">
        <v>5315</v>
      </c>
      <c r="R272" s="115">
        <v>10209</v>
      </c>
      <c r="S272" s="115">
        <v>5427</v>
      </c>
      <c r="T272" s="115">
        <v>6838</v>
      </c>
      <c r="U272" s="115">
        <v>6102</v>
      </c>
      <c r="V272" s="115">
        <v>5226</v>
      </c>
      <c r="W272" s="115">
        <v>5833</v>
      </c>
      <c r="X272" s="115">
        <v>5440</v>
      </c>
      <c r="Y272" s="115">
        <v>6385</v>
      </c>
      <c r="Z272" s="115">
        <v>5032</v>
      </c>
      <c r="AA272" s="115">
        <v>5260</v>
      </c>
      <c r="AB272" s="115">
        <v>4167</v>
      </c>
      <c r="AC272" s="115">
        <v>4327</v>
      </c>
      <c r="AD272" s="115">
        <v>6347</v>
      </c>
      <c r="AE272" s="115">
        <v>6179</v>
      </c>
      <c r="AF272" s="115">
        <v>16708</v>
      </c>
      <c r="AG272" s="116">
        <f t="shared" si="17"/>
        <v>4167</v>
      </c>
      <c r="AH272" s="116">
        <f t="shared" si="18"/>
        <v>16708</v>
      </c>
      <c r="AI272" s="140">
        <f t="shared" si="16"/>
        <v>6316.4014304861093</v>
      </c>
    </row>
    <row r="273" spans="1:35">
      <c r="A273" s="133">
        <v>164</v>
      </c>
      <c r="B273" s="133" t="str">
        <f t="shared" si="15"/>
        <v>Churrusco para tubos de greca (Compra)</v>
      </c>
      <c r="C273" s="134" t="s">
        <v>614</v>
      </c>
      <c r="D273" s="134" t="s">
        <v>451</v>
      </c>
      <c r="E273" s="115">
        <v>11572</v>
      </c>
      <c r="F273" s="115">
        <v>14654</v>
      </c>
      <c r="G273" s="115">
        <v>13019</v>
      </c>
      <c r="H273" s="115">
        <v>11791</v>
      </c>
      <c r="I273" s="115">
        <v>17708</v>
      </c>
      <c r="J273" s="115">
        <v>6972</v>
      </c>
      <c r="K273" s="115">
        <v>13676</v>
      </c>
      <c r="L273" s="115">
        <v>7078</v>
      </c>
      <c r="M273" s="115">
        <v>13150</v>
      </c>
      <c r="N273" s="115">
        <v>15376</v>
      </c>
      <c r="O273" s="115">
        <v>7424</v>
      </c>
      <c r="P273" s="115">
        <v>7557</v>
      </c>
      <c r="Q273" s="115">
        <v>7704</v>
      </c>
      <c r="R273" s="115">
        <v>17764</v>
      </c>
      <c r="S273" s="115">
        <v>7868</v>
      </c>
      <c r="T273" s="115">
        <v>11782</v>
      </c>
      <c r="U273" s="115">
        <v>6891</v>
      </c>
      <c r="V273" s="115">
        <v>10912</v>
      </c>
      <c r="W273" s="115">
        <v>8456</v>
      </c>
      <c r="X273" s="115">
        <v>9648</v>
      </c>
      <c r="Y273" s="115">
        <v>15023</v>
      </c>
      <c r="Z273" s="115">
        <v>7296</v>
      </c>
      <c r="AA273" s="115">
        <v>10520</v>
      </c>
      <c r="AB273" s="115">
        <v>1578</v>
      </c>
      <c r="AC273" s="115">
        <v>3153</v>
      </c>
      <c r="AD273" s="115">
        <v>11815</v>
      </c>
      <c r="AE273" s="115">
        <v>6865</v>
      </c>
      <c r="AF273" s="115">
        <v>14499</v>
      </c>
      <c r="AG273" s="116">
        <f t="shared" si="17"/>
        <v>1578</v>
      </c>
      <c r="AH273" s="116">
        <f t="shared" si="18"/>
        <v>17764</v>
      </c>
      <c r="AI273" s="140">
        <f t="shared" si="16"/>
        <v>9061.166622369883</v>
      </c>
    </row>
    <row r="274" spans="1:35">
      <c r="A274" s="133">
        <v>165</v>
      </c>
      <c r="B274" s="133" t="str">
        <f t="shared" si="15"/>
        <v>Papel Aluminio 1 (Compra)</v>
      </c>
      <c r="C274" s="134" t="s">
        <v>615</v>
      </c>
      <c r="D274" s="134" t="s">
        <v>451</v>
      </c>
      <c r="E274" s="115">
        <v>18305</v>
      </c>
      <c r="F274" s="115">
        <v>19414</v>
      </c>
      <c r="G274" s="115">
        <v>19350</v>
      </c>
      <c r="H274" s="115">
        <v>22937</v>
      </c>
      <c r="I274" s="115">
        <v>15872</v>
      </c>
      <c r="J274" s="115">
        <v>17902</v>
      </c>
      <c r="K274" s="115">
        <v>25248</v>
      </c>
      <c r="L274" s="115">
        <v>19642</v>
      </c>
      <c r="M274" s="115">
        <v>19672</v>
      </c>
      <c r="N274" s="115">
        <v>28292</v>
      </c>
      <c r="O274" s="115">
        <v>20827</v>
      </c>
      <c r="P274" s="115">
        <v>21198</v>
      </c>
      <c r="Q274" s="115">
        <v>21615</v>
      </c>
      <c r="R274" s="115">
        <v>31084</v>
      </c>
      <c r="S274" s="115">
        <v>22073</v>
      </c>
      <c r="T274" s="115">
        <v>18515</v>
      </c>
      <c r="U274" s="115">
        <v>21987</v>
      </c>
      <c r="V274" s="115">
        <v>22752</v>
      </c>
      <c r="W274" s="115">
        <v>23725</v>
      </c>
      <c r="X274" s="115">
        <v>16418</v>
      </c>
      <c r="Y274" s="115">
        <v>17610</v>
      </c>
      <c r="Z274" s="115">
        <v>20468</v>
      </c>
      <c r="AA274" s="115">
        <v>17989</v>
      </c>
      <c r="AB274" s="115">
        <v>9584</v>
      </c>
      <c r="AC274" s="115">
        <v>14844</v>
      </c>
      <c r="AD274" s="115">
        <v>18134</v>
      </c>
      <c r="AE274" s="115">
        <v>22218</v>
      </c>
      <c r="AF274" s="115">
        <v>15029</v>
      </c>
      <c r="AG274" s="116">
        <f t="shared" si="17"/>
        <v>9584</v>
      </c>
      <c r="AH274" s="116">
        <f t="shared" si="18"/>
        <v>31084</v>
      </c>
      <c r="AI274" s="140">
        <f t="shared" si="16"/>
        <v>19478.736015472627</v>
      </c>
    </row>
    <row r="275" spans="1:35">
      <c r="A275" s="133">
        <v>166</v>
      </c>
      <c r="B275" s="133" t="str">
        <f t="shared" si="15"/>
        <v>Papel Aluminio 2 (Compra)</v>
      </c>
      <c r="C275" s="134" t="s">
        <v>616</v>
      </c>
      <c r="D275" s="134" t="s">
        <v>451</v>
      </c>
      <c r="E275" s="115">
        <v>52179</v>
      </c>
      <c r="F275" s="115">
        <v>47768</v>
      </c>
      <c r="G275" s="115">
        <v>47583</v>
      </c>
      <c r="H275" s="115">
        <v>68287</v>
      </c>
      <c r="I275" s="115">
        <v>41520</v>
      </c>
      <c r="J275" s="115">
        <v>53705</v>
      </c>
      <c r="K275" s="115">
        <v>59964</v>
      </c>
      <c r="L275" s="115">
        <v>41709</v>
      </c>
      <c r="M275" s="115">
        <v>68380</v>
      </c>
      <c r="N275" s="115">
        <v>68311</v>
      </c>
      <c r="O275" s="115">
        <v>58688</v>
      </c>
      <c r="P275" s="115">
        <v>59733</v>
      </c>
      <c r="Q275" s="115">
        <v>60908</v>
      </c>
      <c r="R275" s="115">
        <v>74017</v>
      </c>
      <c r="S275" s="115">
        <v>62195</v>
      </c>
      <c r="T275" s="115">
        <v>52390</v>
      </c>
      <c r="U275" s="115">
        <v>45236</v>
      </c>
      <c r="V275" s="115">
        <v>47859</v>
      </c>
      <c r="W275" s="115">
        <v>66849</v>
      </c>
      <c r="X275" s="115">
        <v>54766</v>
      </c>
      <c r="Y275" s="115">
        <v>49763</v>
      </c>
      <c r="Z275" s="115">
        <v>57674</v>
      </c>
      <c r="AA275" s="115">
        <v>63120</v>
      </c>
      <c r="AB275" s="115">
        <v>23591</v>
      </c>
      <c r="AC275" s="115">
        <v>31223</v>
      </c>
      <c r="AD275" s="115">
        <v>49048</v>
      </c>
      <c r="AE275" s="115">
        <v>93472</v>
      </c>
      <c r="AF275" s="115">
        <v>26079</v>
      </c>
      <c r="AG275" s="116">
        <f t="shared" si="17"/>
        <v>23591</v>
      </c>
      <c r="AH275" s="116">
        <f t="shared" si="18"/>
        <v>93472</v>
      </c>
      <c r="AI275" s="140">
        <f t="shared" si="16"/>
        <v>52005.020569978617</v>
      </c>
    </row>
    <row r="276" spans="1:35">
      <c r="A276" s="133">
        <v>167</v>
      </c>
      <c r="B276" s="133" t="str">
        <f t="shared" si="15"/>
        <v>Película transparente para alimentos (Compra)</v>
      </c>
      <c r="C276" s="134" t="s">
        <v>617</v>
      </c>
      <c r="D276" s="134" t="s">
        <v>451</v>
      </c>
      <c r="E276" s="115">
        <v>13339</v>
      </c>
      <c r="F276" s="115">
        <v>8106</v>
      </c>
      <c r="G276" s="115">
        <v>12922</v>
      </c>
      <c r="H276" s="115">
        <v>11580</v>
      </c>
      <c r="I276" s="115">
        <v>10028</v>
      </c>
      <c r="J276" s="115">
        <v>15473</v>
      </c>
      <c r="K276" s="115">
        <v>16096</v>
      </c>
      <c r="L276" s="115">
        <v>8792</v>
      </c>
      <c r="M276" s="115">
        <v>10289</v>
      </c>
      <c r="N276" s="115">
        <v>27352</v>
      </c>
      <c r="O276" s="115">
        <v>18202</v>
      </c>
      <c r="P276" s="115">
        <v>18526</v>
      </c>
      <c r="Q276" s="115">
        <v>18890</v>
      </c>
      <c r="R276" s="115">
        <v>21676</v>
      </c>
      <c r="S276" s="115">
        <v>19289</v>
      </c>
      <c r="T276" s="115">
        <v>13571</v>
      </c>
      <c r="U276" s="115">
        <v>5891</v>
      </c>
      <c r="V276" s="115">
        <v>27882</v>
      </c>
      <c r="W276" s="115">
        <v>20733</v>
      </c>
      <c r="X276" s="115">
        <v>9426</v>
      </c>
      <c r="Y276" s="115">
        <v>12394</v>
      </c>
      <c r="Z276" s="115">
        <v>17887</v>
      </c>
      <c r="AA276" s="115">
        <v>8416</v>
      </c>
      <c r="AB276" s="115">
        <v>7917</v>
      </c>
      <c r="AC276" s="115">
        <v>18191</v>
      </c>
      <c r="AD276" s="115">
        <v>9765</v>
      </c>
      <c r="AE276" s="115">
        <v>7851</v>
      </c>
      <c r="AF276" s="115">
        <v>10520</v>
      </c>
      <c r="AG276" s="116">
        <f t="shared" si="17"/>
        <v>5891</v>
      </c>
      <c r="AH276" s="116">
        <f t="shared" si="18"/>
        <v>27882</v>
      </c>
      <c r="AI276" s="140">
        <f t="shared" si="16"/>
        <v>13198.623013007085</v>
      </c>
    </row>
    <row r="277" spans="1:35">
      <c r="A277" s="133">
        <v>168</v>
      </c>
      <c r="B277" s="133" t="str">
        <f t="shared" si="15"/>
        <v>Termo para café 1 (Compra)</v>
      </c>
      <c r="C277" s="134" t="s">
        <v>618</v>
      </c>
      <c r="D277" s="134" t="s">
        <v>451</v>
      </c>
      <c r="E277" s="115">
        <v>45552</v>
      </c>
      <c r="F277" s="115">
        <v>60938</v>
      </c>
      <c r="G277" s="115">
        <v>46828</v>
      </c>
      <c r="H277" s="115">
        <v>48753</v>
      </c>
      <c r="I277" s="115">
        <v>38753</v>
      </c>
      <c r="J277" s="115">
        <v>41581</v>
      </c>
      <c r="K277" s="115">
        <v>56808</v>
      </c>
      <c r="L277" s="115">
        <v>40685</v>
      </c>
      <c r="M277" s="115">
        <v>41870</v>
      </c>
      <c r="N277" s="115">
        <v>64096</v>
      </c>
      <c r="O277" s="115">
        <v>44234</v>
      </c>
      <c r="P277" s="115">
        <v>45022</v>
      </c>
      <c r="Q277" s="115">
        <v>45908</v>
      </c>
      <c r="R277" s="115">
        <v>70147</v>
      </c>
      <c r="S277" s="115">
        <v>46878</v>
      </c>
      <c r="T277" s="115">
        <v>45762</v>
      </c>
      <c r="U277" s="115">
        <v>43658</v>
      </c>
      <c r="V277" s="115">
        <v>46046</v>
      </c>
      <c r="W277" s="115">
        <v>50387</v>
      </c>
      <c r="X277" s="115">
        <v>35872</v>
      </c>
      <c r="Y277" s="115">
        <v>48823</v>
      </c>
      <c r="Z277" s="115">
        <v>43471</v>
      </c>
      <c r="AA277" s="115">
        <v>42080</v>
      </c>
      <c r="AB277" s="115">
        <v>8416</v>
      </c>
      <c r="AC277" s="115">
        <v>29978</v>
      </c>
      <c r="AD277" s="115">
        <v>40748</v>
      </c>
      <c r="AE277" s="115">
        <v>48039</v>
      </c>
      <c r="AF277" s="115">
        <v>40223</v>
      </c>
      <c r="AG277" s="116">
        <f t="shared" si="17"/>
        <v>8416</v>
      </c>
      <c r="AH277" s="116">
        <f t="shared" si="18"/>
        <v>70147</v>
      </c>
      <c r="AI277" s="140">
        <f t="shared" si="16"/>
        <v>41433.856407959305</v>
      </c>
    </row>
    <row r="278" spans="1:35">
      <c r="A278" s="133">
        <v>169</v>
      </c>
      <c r="B278" s="133" t="str">
        <f t="shared" si="15"/>
        <v>Termo para café 2 (Compra)</v>
      </c>
      <c r="C278" s="134" t="s">
        <v>619</v>
      </c>
      <c r="D278" s="134" t="s">
        <v>451</v>
      </c>
      <c r="E278" s="115">
        <v>152540</v>
      </c>
      <c r="F278" s="115">
        <v>162939</v>
      </c>
      <c r="G278" s="115">
        <v>121598</v>
      </c>
      <c r="H278" s="115">
        <v>186112</v>
      </c>
      <c r="I278" s="115">
        <v>165196</v>
      </c>
      <c r="J278" s="115">
        <v>145474</v>
      </c>
      <c r="K278" s="115">
        <v>152540</v>
      </c>
      <c r="L278" s="115">
        <v>134510</v>
      </c>
      <c r="M278" s="115">
        <v>208296</v>
      </c>
      <c r="N278" s="115">
        <v>229674</v>
      </c>
      <c r="O278" s="115">
        <v>153082</v>
      </c>
      <c r="P278" s="115">
        <v>155803</v>
      </c>
      <c r="Q278" s="115">
        <v>158868</v>
      </c>
      <c r="R278" s="115">
        <v>256751</v>
      </c>
      <c r="S278" s="115">
        <v>162228</v>
      </c>
      <c r="T278" s="115">
        <v>152750</v>
      </c>
      <c r="U278" s="115">
        <v>165585</v>
      </c>
      <c r="V278" s="115">
        <v>162610</v>
      </c>
      <c r="W278" s="115">
        <v>174366</v>
      </c>
      <c r="X278" s="115">
        <v>138263</v>
      </c>
      <c r="Y278" s="115">
        <v>225338</v>
      </c>
      <c r="Z278" s="115">
        <v>150434</v>
      </c>
      <c r="AA278" s="115">
        <v>147280</v>
      </c>
      <c r="AB278" s="115">
        <v>81729</v>
      </c>
      <c r="AC278" s="115">
        <v>113098</v>
      </c>
      <c r="AD278" s="115">
        <v>151502</v>
      </c>
      <c r="AE278" s="115">
        <v>148122</v>
      </c>
      <c r="AF278" s="115">
        <v>138087</v>
      </c>
      <c r="AG278" s="116">
        <f t="shared" si="17"/>
        <v>81729</v>
      </c>
      <c r="AH278" s="116">
        <f t="shared" si="18"/>
        <v>256751</v>
      </c>
      <c r="AI278" s="140">
        <f t="shared" si="16"/>
        <v>156009.74172235306</v>
      </c>
    </row>
    <row r="279" spans="1:35">
      <c r="A279" s="133">
        <v>170</v>
      </c>
      <c r="B279" s="133" t="str">
        <f t="shared" si="15"/>
        <v>Café 1 (Compra)</v>
      </c>
      <c r="C279" s="134" t="s">
        <v>620</v>
      </c>
      <c r="D279" s="134" t="s">
        <v>451</v>
      </c>
      <c r="E279" s="115">
        <v>36504</v>
      </c>
      <c r="F279" s="115">
        <v>18464</v>
      </c>
      <c r="G279" s="115">
        <v>38242</v>
      </c>
      <c r="H279" s="115">
        <v>35433</v>
      </c>
      <c r="I279" s="115">
        <v>35076</v>
      </c>
      <c r="J279" s="115">
        <v>33082</v>
      </c>
      <c r="K279" s="115">
        <v>44920</v>
      </c>
      <c r="L279" s="115">
        <v>32674</v>
      </c>
      <c r="M279" s="115">
        <v>38924</v>
      </c>
      <c r="N279" s="115">
        <v>50386</v>
      </c>
      <c r="O279" s="115">
        <v>27331</v>
      </c>
      <c r="P279" s="115">
        <v>27816</v>
      </c>
      <c r="Q279" s="115">
        <v>28363</v>
      </c>
      <c r="R279" s="115">
        <v>53587</v>
      </c>
      <c r="S279" s="115">
        <v>28964</v>
      </c>
      <c r="T279" s="115">
        <v>36715</v>
      </c>
      <c r="U279" s="115">
        <v>48182</v>
      </c>
      <c r="V279" s="115">
        <v>37592</v>
      </c>
      <c r="W279" s="115">
        <v>31131</v>
      </c>
      <c r="X279" s="115">
        <v>29185</v>
      </c>
      <c r="Y279" s="115">
        <v>28167</v>
      </c>
      <c r="Z279" s="115">
        <v>26858</v>
      </c>
      <c r="AA279" s="115">
        <v>23460</v>
      </c>
      <c r="AB279" s="115">
        <v>18697</v>
      </c>
      <c r="AC279" s="115">
        <v>41705</v>
      </c>
      <c r="AD279" s="115">
        <v>29186</v>
      </c>
      <c r="AE279" s="115">
        <v>39224</v>
      </c>
      <c r="AF279" s="115">
        <v>20639</v>
      </c>
      <c r="AG279" s="116">
        <f t="shared" si="17"/>
        <v>18464</v>
      </c>
      <c r="AH279" s="116">
        <f t="shared" si="18"/>
        <v>53587</v>
      </c>
      <c r="AI279" s="140">
        <f t="shared" si="16"/>
        <v>32359.578198033454</v>
      </c>
    </row>
    <row r="280" spans="1:35">
      <c r="A280" s="133">
        <v>171</v>
      </c>
      <c r="B280" s="133" t="str">
        <f t="shared" si="15"/>
        <v>Café 2 (Compra)</v>
      </c>
      <c r="C280" s="134" t="s">
        <v>621</v>
      </c>
      <c r="D280" s="134" t="s">
        <v>451</v>
      </c>
      <c r="E280" s="115">
        <v>31244</v>
      </c>
      <c r="F280" s="115">
        <v>25837</v>
      </c>
      <c r="G280" s="115">
        <v>32962</v>
      </c>
      <c r="H280" s="115">
        <v>29377</v>
      </c>
      <c r="I280" s="115">
        <v>39889</v>
      </c>
      <c r="J280" s="115">
        <v>28337</v>
      </c>
      <c r="K280" s="115">
        <v>40292</v>
      </c>
      <c r="L280" s="115">
        <v>28636</v>
      </c>
      <c r="M280" s="115">
        <v>29246</v>
      </c>
      <c r="N280" s="115">
        <v>45217</v>
      </c>
      <c r="O280" s="115">
        <v>25234</v>
      </c>
      <c r="P280" s="115">
        <v>25682</v>
      </c>
      <c r="Q280" s="115">
        <v>26188</v>
      </c>
      <c r="R280" s="115">
        <v>48331</v>
      </c>
      <c r="S280" s="115">
        <v>26742</v>
      </c>
      <c r="T280" s="115">
        <v>31455</v>
      </c>
      <c r="U280" s="115">
        <v>33138</v>
      </c>
      <c r="V280" s="115">
        <v>31167</v>
      </c>
      <c r="W280" s="115">
        <v>28743</v>
      </c>
      <c r="X280" s="115">
        <v>30306</v>
      </c>
      <c r="Y280" s="115">
        <v>43190</v>
      </c>
      <c r="Z280" s="115">
        <v>24798</v>
      </c>
      <c r="AA280" s="115">
        <v>26300</v>
      </c>
      <c r="AB280" s="115">
        <v>23496</v>
      </c>
      <c r="AC280" s="115">
        <v>28299</v>
      </c>
      <c r="AD280" s="115">
        <v>28499</v>
      </c>
      <c r="AE280" s="115">
        <v>40782</v>
      </c>
      <c r="AF280" s="115">
        <v>48993</v>
      </c>
      <c r="AG280" s="116">
        <f t="shared" si="17"/>
        <v>23496</v>
      </c>
      <c r="AH280" s="116">
        <f t="shared" si="18"/>
        <v>48993</v>
      </c>
      <c r="AI280" s="140">
        <f t="shared" si="16"/>
        <v>31651.248914336607</v>
      </c>
    </row>
    <row r="281" spans="1:35">
      <c r="A281" s="133">
        <v>172</v>
      </c>
      <c r="B281" s="133" t="str">
        <f t="shared" si="15"/>
        <v>Café 3 (Compra)</v>
      </c>
      <c r="C281" s="134" t="s">
        <v>622</v>
      </c>
      <c r="D281" s="134" t="s">
        <v>451</v>
      </c>
      <c r="E281" s="115">
        <v>73850</v>
      </c>
      <c r="F281" s="115">
        <v>48102</v>
      </c>
      <c r="G281" s="115">
        <v>84149</v>
      </c>
      <c r="H281" s="115">
        <v>66161</v>
      </c>
      <c r="I281" s="115">
        <v>67468</v>
      </c>
      <c r="J281" s="115">
        <v>72667</v>
      </c>
      <c r="K281" s="115">
        <v>78900</v>
      </c>
      <c r="L281" s="115">
        <v>54220</v>
      </c>
      <c r="M281" s="115">
        <v>73430</v>
      </c>
      <c r="N281" s="115">
        <v>111256</v>
      </c>
      <c r="O281" s="115">
        <v>83620</v>
      </c>
      <c r="P281" s="115">
        <v>85107</v>
      </c>
      <c r="Q281" s="115">
        <v>86783</v>
      </c>
      <c r="R281" s="115">
        <v>107062</v>
      </c>
      <c r="S281" s="115">
        <v>88617</v>
      </c>
      <c r="T281" s="115">
        <v>74061</v>
      </c>
      <c r="U281" s="115">
        <v>59964</v>
      </c>
      <c r="V281" s="115">
        <v>98785</v>
      </c>
      <c r="W281" s="115">
        <v>95248</v>
      </c>
      <c r="X281" s="115">
        <v>64075</v>
      </c>
      <c r="Y281" s="115">
        <v>93891</v>
      </c>
      <c r="Z281" s="115">
        <v>82175</v>
      </c>
      <c r="AA281" s="115">
        <v>63120</v>
      </c>
      <c r="AB281" s="115">
        <v>18920</v>
      </c>
      <c r="AC281" s="115">
        <v>53258</v>
      </c>
      <c r="AD281" s="115">
        <v>71801</v>
      </c>
      <c r="AE281" s="115">
        <v>50105</v>
      </c>
      <c r="AF281" s="115">
        <v>64022</v>
      </c>
      <c r="AG281" s="116">
        <f t="shared" si="17"/>
        <v>18920</v>
      </c>
      <c r="AH281" s="116">
        <f t="shared" si="18"/>
        <v>111256</v>
      </c>
      <c r="AI281" s="140">
        <f t="shared" si="16"/>
        <v>68664.845319607746</v>
      </c>
    </row>
    <row r="282" spans="1:35">
      <c r="A282" s="133">
        <v>173</v>
      </c>
      <c r="B282" s="133" t="str">
        <f t="shared" si="15"/>
        <v>Crema para café (Compra)</v>
      </c>
      <c r="C282" s="134" t="s">
        <v>623</v>
      </c>
      <c r="D282" s="134" t="s">
        <v>451</v>
      </c>
      <c r="E282" s="115">
        <v>19357</v>
      </c>
      <c r="F282" s="115">
        <v>21442</v>
      </c>
      <c r="G282" s="115">
        <v>24851</v>
      </c>
      <c r="H282" s="115">
        <v>26780</v>
      </c>
      <c r="I282" s="115">
        <v>21823</v>
      </c>
      <c r="J282" s="115">
        <v>19140</v>
      </c>
      <c r="K282" s="115">
        <v>25984</v>
      </c>
      <c r="L282" s="115">
        <v>19701</v>
      </c>
      <c r="M282" s="115">
        <v>23144</v>
      </c>
      <c r="N282" s="115">
        <v>29106</v>
      </c>
      <c r="O282" s="115">
        <v>18691</v>
      </c>
      <c r="P282" s="115">
        <v>19023</v>
      </c>
      <c r="Q282" s="115">
        <v>19398</v>
      </c>
      <c r="R282" s="115">
        <v>30481</v>
      </c>
      <c r="S282" s="115">
        <v>19808</v>
      </c>
      <c r="T282" s="115">
        <v>19567</v>
      </c>
      <c r="U282" s="115">
        <v>22618</v>
      </c>
      <c r="V282" s="115">
        <v>25069</v>
      </c>
      <c r="W282" s="115">
        <v>21289</v>
      </c>
      <c r="X282" s="115">
        <v>17196</v>
      </c>
      <c r="Y282" s="115">
        <v>34740</v>
      </c>
      <c r="Z282" s="115">
        <v>18367</v>
      </c>
      <c r="AA282" s="115">
        <v>20198</v>
      </c>
      <c r="AB282" s="115">
        <v>14769</v>
      </c>
      <c r="AC282" s="115">
        <v>16423</v>
      </c>
      <c r="AD282" s="115">
        <v>23568</v>
      </c>
      <c r="AE282" s="115">
        <v>21595</v>
      </c>
      <c r="AF282" s="115">
        <v>26951</v>
      </c>
      <c r="AG282" s="116">
        <f t="shared" si="17"/>
        <v>14769</v>
      </c>
      <c r="AH282" s="116">
        <f t="shared" si="18"/>
        <v>34740</v>
      </c>
      <c r="AI282" s="140">
        <f t="shared" si="16"/>
        <v>21827.931730485987</v>
      </c>
    </row>
    <row r="283" spans="1:35">
      <c r="A283" s="133">
        <v>174</v>
      </c>
      <c r="B283" s="133" t="str">
        <f t="shared" si="15"/>
        <v>Azúcar 1 (Compra)</v>
      </c>
      <c r="C283" s="134" t="s">
        <v>624</v>
      </c>
      <c r="D283" s="134" t="s">
        <v>451</v>
      </c>
      <c r="E283" s="115">
        <v>11046</v>
      </c>
      <c r="F283" s="115">
        <v>13703</v>
      </c>
      <c r="G283" s="115">
        <v>12335</v>
      </c>
      <c r="H283" s="115">
        <v>13495</v>
      </c>
      <c r="I283" s="115">
        <v>9595</v>
      </c>
      <c r="J283" s="115">
        <v>9667</v>
      </c>
      <c r="K283" s="115">
        <v>15254</v>
      </c>
      <c r="L283" s="115">
        <v>10386</v>
      </c>
      <c r="M283" s="115">
        <v>12045</v>
      </c>
      <c r="N283" s="115">
        <v>17111</v>
      </c>
      <c r="O283" s="115">
        <v>9062</v>
      </c>
      <c r="P283" s="115">
        <v>9223</v>
      </c>
      <c r="Q283" s="115">
        <v>9405</v>
      </c>
      <c r="R283" s="115">
        <v>17946</v>
      </c>
      <c r="S283" s="115">
        <v>9604</v>
      </c>
      <c r="T283" s="115">
        <v>11256</v>
      </c>
      <c r="U283" s="115">
        <v>10625</v>
      </c>
      <c r="V283" s="115">
        <v>11654</v>
      </c>
      <c r="W283" s="115">
        <v>10321</v>
      </c>
      <c r="X283" s="115">
        <v>9919</v>
      </c>
      <c r="Y283" s="115">
        <v>13520</v>
      </c>
      <c r="Z283" s="115">
        <v>8905</v>
      </c>
      <c r="AA283" s="115">
        <v>10520</v>
      </c>
      <c r="AB283" s="115">
        <v>5786</v>
      </c>
      <c r="AC283" s="115">
        <v>8652</v>
      </c>
      <c r="AD283" s="115">
        <v>7976</v>
      </c>
      <c r="AE283" s="115">
        <v>10099</v>
      </c>
      <c r="AF283" s="115">
        <v>11121</v>
      </c>
      <c r="AG283" s="116">
        <f t="shared" si="17"/>
        <v>5786</v>
      </c>
      <c r="AH283" s="116">
        <f t="shared" si="18"/>
        <v>17946</v>
      </c>
      <c r="AI283" s="140">
        <f t="shared" si="16"/>
        <v>10747.737089035541</v>
      </c>
    </row>
    <row r="284" spans="1:35">
      <c r="A284" s="133">
        <v>175</v>
      </c>
      <c r="B284" s="133" t="str">
        <f t="shared" si="15"/>
        <v>Azúcar 2 (Compra)</v>
      </c>
      <c r="C284" s="134" t="s">
        <v>625</v>
      </c>
      <c r="D284" s="134" t="s">
        <v>451</v>
      </c>
      <c r="E284" s="115">
        <v>9941</v>
      </c>
      <c r="F284" s="115">
        <v>10734</v>
      </c>
      <c r="G284" s="115">
        <v>9772</v>
      </c>
      <c r="H284" s="115">
        <v>9807</v>
      </c>
      <c r="I284" s="115">
        <v>7579</v>
      </c>
      <c r="J284" s="115">
        <v>7250</v>
      </c>
      <c r="K284" s="115">
        <v>11993</v>
      </c>
      <c r="L284" s="115">
        <v>7728</v>
      </c>
      <c r="M284" s="115">
        <v>11456</v>
      </c>
      <c r="N284" s="115">
        <v>13436</v>
      </c>
      <c r="O284" s="115">
        <v>7326</v>
      </c>
      <c r="P284" s="115">
        <v>7458</v>
      </c>
      <c r="Q284" s="115">
        <v>7604</v>
      </c>
      <c r="R284" s="115">
        <v>13718</v>
      </c>
      <c r="S284" s="115">
        <v>7764</v>
      </c>
      <c r="T284" s="115">
        <v>10204</v>
      </c>
      <c r="U284" s="115">
        <v>8311</v>
      </c>
      <c r="V284" s="115">
        <v>8598</v>
      </c>
      <c r="W284" s="115">
        <v>8346</v>
      </c>
      <c r="X284" s="115">
        <v>8758</v>
      </c>
      <c r="Y284" s="115">
        <v>11080</v>
      </c>
      <c r="Z284" s="115">
        <v>7200</v>
      </c>
      <c r="AA284" s="115">
        <v>8416</v>
      </c>
      <c r="AB284" s="115">
        <v>6312</v>
      </c>
      <c r="AC284" s="115">
        <v>6732</v>
      </c>
      <c r="AD284" s="115">
        <v>6776</v>
      </c>
      <c r="AE284" s="115">
        <v>5656</v>
      </c>
      <c r="AF284" s="115">
        <v>11121</v>
      </c>
      <c r="AG284" s="116">
        <f t="shared" si="17"/>
        <v>5656</v>
      </c>
      <c r="AH284" s="116">
        <f t="shared" si="18"/>
        <v>13718</v>
      </c>
      <c r="AI284" s="140">
        <f t="shared" si="16"/>
        <v>8743.9884776438594</v>
      </c>
    </row>
    <row r="285" spans="1:35">
      <c r="A285" s="133">
        <v>176</v>
      </c>
      <c r="B285" s="133" t="str">
        <f t="shared" si="15"/>
        <v>Azúcar 3 (Compra)</v>
      </c>
      <c r="C285" s="134" t="s">
        <v>626</v>
      </c>
      <c r="D285" s="134" t="s">
        <v>451</v>
      </c>
      <c r="E285" s="115">
        <v>5576</v>
      </c>
      <c r="F285" s="115">
        <v>6915</v>
      </c>
      <c r="G285" s="115">
        <v>5185</v>
      </c>
      <c r="H285" s="115">
        <v>5346</v>
      </c>
      <c r="I285" s="115">
        <v>4278</v>
      </c>
      <c r="J285" s="115">
        <v>4543</v>
      </c>
      <c r="K285" s="115">
        <v>6207</v>
      </c>
      <c r="L285" s="115">
        <v>4496</v>
      </c>
      <c r="M285" s="115">
        <v>7785</v>
      </c>
      <c r="N285" s="115">
        <v>8416</v>
      </c>
      <c r="O285" s="115">
        <v>4745</v>
      </c>
      <c r="P285" s="115">
        <v>4828</v>
      </c>
      <c r="Q285" s="115">
        <v>4923</v>
      </c>
      <c r="R285" s="115">
        <v>7670</v>
      </c>
      <c r="S285" s="115">
        <v>5028</v>
      </c>
      <c r="T285" s="115">
        <v>5786</v>
      </c>
      <c r="U285" s="115">
        <v>3998</v>
      </c>
      <c r="V285" s="115">
        <v>6355</v>
      </c>
      <c r="W285" s="115">
        <v>5403</v>
      </c>
      <c r="X285" s="115">
        <v>4728</v>
      </c>
      <c r="Y285" s="115">
        <v>5915</v>
      </c>
      <c r="Z285" s="115">
        <v>4661</v>
      </c>
      <c r="AA285" s="115">
        <v>5050</v>
      </c>
      <c r="AB285" s="115">
        <v>3682</v>
      </c>
      <c r="AC285" s="115">
        <v>4201</v>
      </c>
      <c r="AD285" s="115">
        <v>2616</v>
      </c>
      <c r="AE285" s="115">
        <v>6237</v>
      </c>
      <c r="AF285" s="115">
        <v>4008</v>
      </c>
      <c r="AG285" s="116">
        <f t="shared" si="17"/>
        <v>2616</v>
      </c>
      <c r="AH285" s="116">
        <f t="shared" si="18"/>
        <v>8416</v>
      </c>
      <c r="AI285" s="140">
        <f t="shared" si="16"/>
        <v>5122.3463042246958</v>
      </c>
    </row>
    <row r="286" spans="1:35">
      <c r="A286" s="133">
        <v>177</v>
      </c>
      <c r="B286" s="133" t="str">
        <f t="shared" si="15"/>
        <v>Azúcar 4 (Compra)</v>
      </c>
      <c r="C286" s="134" t="s">
        <v>627</v>
      </c>
      <c r="D286" s="134" t="s">
        <v>451</v>
      </c>
      <c r="E286" s="115">
        <v>6207</v>
      </c>
      <c r="F286" s="115">
        <v>6859</v>
      </c>
      <c r="G286" s="115">
        <v>5885</v>
      </c>
      <c r="H286" s="115">
        <v>5482</v>
      </c>
      <c r="I286" s="115">
        <v>4556</v>
      </c>
      <c r="J286" s="115">
        <v>5035</v>
      </c>
      <c r="K286" s="115">
        <v>7048</v>
      </c>
      <c r="L286" s="115">
        <v>4189</v>
      </c>
      <c r="M286" s="115">
        <v>5891</v>
      </c>
      <c r="N286" s="115">
        <v>7932</v>
      </c>
      <c r="O286" s="115">
        <v>4913</v>
      </c>
      <c r="P286" s="115">
        <v>5000</v>
      </c>
      <c r="Q286" s="115">
        <v>5098</v>
      </c>
      <c r="R286" s="115">
        <v>8675</v>
      </c>
      <c r="S286" s="115">
        <v>5206</v>
      </c>
      <c r="T286" s="115">
        <v>6417</v>
      </c>
      <c r="U286" s="115">
        <v>4608</v>
      </c>
      <c r="V286" s="115">
        <v>5691</v>
      </c>
      <c r="W286" s="115">
        <v>5597</v>
      </c>
      <c r="X286" s="115">
        <v>4387</v>
      </c>
      <c r="Y286" s="115">
        <v>6197</v>
      </c>
      <c r="Z286" s="115">
        <v>4828</v>
      </c>
      <c r="AA286" s="115">
        <v>4734</v>
      </c>
      <c r="AB286" s="115">
        <v>2630</v>
      </c>
      <c r="AC286" s="115">
        <v>4177</v>
      </c>
      <c r="AD286" s="115">
        <v>2453</v>
      </c>
      <c r="AE286" s="115">
        <v>5713</v>
      </c>
      <c r="AF286" s="115">
        <v>4008</v>
      </c>
      <c r="AG286" s="116">
        <f t="shared" si="17"/>
        <v>2453</v>
      </c>
      <c r="AH286" s="116">
        <f t="shared" si="18"/>
        <v>8675</v>
      </c>
      <c r="AI286" s="140">
        <f t="shared" si="16"/>
        <v>5119.2771456587625</v>
      </c>
    </row>
    <row r="287" spans="1:35">
      <c r="A287" s="133">
        <v>178</v>
      </c>
      <c r="B287" s="133" t="str">
        <f t="shared" si="15"/>
        <v>Endulzante (Compra)</v>
      </c>
      <c r="C287" s="134" t="s">
        <v>628</v>
      </c>
      <c r="D287" s="134" t="s">
        <v>451</v>
      </c>
      <c r="E287" s="115">
        <v>23460</v>
      </c>
      <c r="F287" s="115">
        <v>17953</v>
      </c>
      <c r="G287" s="115">
        <v>19285</v>
      </c>
      <c r="H287" s="115">
        <v>35521</v>
      </c>
      <c r="I287" s="115">
        <v>24525</v>
      </c>
      <c r="J287" s="115">
        <v>22824</v>
      </c>
      <c r="K287" s="115">
        <v>23144</v>
      </c>
      <c r="L287" s="115">
        <v>22772</v>
      </c>
      <c r="M287" s="115">
        <v>35768</v>
      </c>
      <c r="N287" s="115">
        <v>32077</v>
      </c>
      <c r="O287" s="115">
        <v>34691</v>
      </c>
      <c r="P287" s="115">
        <v>35307</v>
      </c>
      <c r="Q287" s="115">
        <v>36003</v>
      </c>
      <c r="R287" s="115">
        <v>35946</v>
      </c>
      <c r="S287" s="115">
        <v>36763</v>
      </c>
      <c r="T287" s="115">
        <v>23670</v>
      </c>
      <c r="U287" s="115">
        <v>23986</v>
      </c>
      <c r="V287" s="115">
        <v>43092</v>
      </c>
      <c r="W287" s="115">
        <v>39514</v>
      </c>
      <c r="X287" s="115">
        <v>26710</v>
      </c>
      <c r="Y287" s="115">
        <v>15023</v>
      </c>
      <c r="Z287" s="115">
        <v>34091</v>
      </c>
      <c r="AA287" s="115">
        <v>27668</v>
      </c>
      <c r="AB287" s="115">
        <v>16832</v>
      </c>
      <c r="AC287" s="115">
        <v>22702</v>
      </c>
      <c r="AD287" s="115">
        <v>23859</v>
      </c>
      <c r="AE287" s="115">
        <v>35972</v>
      </c>
      <c r="AF287" s="115">
        <v>21892</v>
      </c>
      <c r="AG287" s="116">
        <f t="shared" si="17"/>
        <v>15023</v>
      </c>
      <c r="AH287" s="116">
        <f t="shared" si="18"/>
        <v>43092</v>
      </c>
      <c r="AI287" s="140">
        <f t="shared" si="16"/>
        <v>27093.147199169303</v>
      </c>
    </row>
    <row r="288" spans="1:35">
      <c r="A288" s="133">
        <v>179</v>
      </c>
      <c r="B288" s="133" t="str">
        <f t="shared" si="15"/>
        <v>Panela (Compra)</v>
      </c>
      <c r="C288" s="134" t="s">
        <v>629</v>
      </c>
      <c r="D288" s="134" t="s">
        <v>451</v>
      </c>
      <c r="E288" s="115">
        <v>11046</v>
      </c>
      <c r="F288" s="115">
        <v>11364</v>
      </c>
      <c r="G288" s="115">
        <v>10982</v>
      </c>
      <c r="H288" s="115">
        <v>10873</v>
      </c>
      <c r="I288" s="115">
        <v>10993</v>
      </c>
      <c r="J288" s="115">
        <v>8217</v>
      </c>
      <c r="K288" s="115">
        <v>14623</v>
      </c>
      <c r="L288" s="115">
        <v>9196</v>
      </c>
      <c r="M288" s="115">
        <v>10730</v>
      </c>
      <c r="N288" s="115">
        <v>26300</v>
      </c>
      <c r="O288" s="115">
        <v>8772</v>
      </c>
      <c r="P288" s="115">
        <v>8927</v>
      </c>
      <c r="Q288" s="115">
        <v>9103</v>
      </c>
      <c r="R288" s="115">
        <v>20280</v>
      </c>
      <c r="S288" s="115">
        <v>9295</v>
      </c>
      <c r="T288" s="115">
        <v>11256</v>
      </c>
      <c r="U288" s="115">
        <v>11467</v>
      </c>
      <c r="V288" s="115">
        <v>10841</v>
      </c>
      <c r="W288" s="115">
        <v>9991</v>
      </c>
      <c r="X288" s="115">
        <v>10415</v>
      </c>
      <c r="Y288" s="115">
        <v>12112</v>
      </c>
      <c r="Z288" s="115">
        <v>8620</v>
      </c>
      <c r="AA288" s="115">
        <v>8100</v>
      </c>
      <c r="AB288" s="115">
        <v>6102</v>
      </c>
      <c r="AC288" s="115">
        <v>11086</v>
      </c>
      <c r="AD288" s="115">
        <v>8409</v>
      </c>
      <c r="AE288" s="115">
        <v>9830</v>
      </c>
      <c r="AF288" s="115">
        <v>16130</v>
      </c>
      <c r="AG288" s="116">
        <f t="shared" si="17"/>
        <v>6102</v>
      </c>
      <c r="AH288" s="116">
        <f t="shared" si="18"/>
        <v>26300</v>
      </c>
      <c r="AI288" s="140">
        <f t="shared" si="16"/>
        <v>10872.665200450512</v>
      </c>
    </row>
    <row r="289" spans="1:35">
      <c r="A289" s="133">
        <v>180</v>
      </c>
      <c r="B289" s="133" t="str">
        <f t="shared" si="15"/>
        <v>Panela pulverizada 1 (Compra)</v>
      </c>
      <c r="C289" s="135" t="s">
        <v>630</v>
      </c>
      <c r="D289" s="134" t="s">
        <v>451</v>
      </c>
      <c r="E289" s="115">
        <v>15715</v>
      </c>
      <c r="F289" s="115">
        <v>3200</v>
      </c>
      <c r="G289" s="115">
        <v>13595</v>
      </c>
      <c r="H289" s="115">
        <v>9002</v>
      </c>
      <c r="I289" s="115">
        <v>7734</v>
      </c>
      <c r="J289" s="115">
        <v>6756</v>
      </c>
      <c r="K289" s="115">
        <v>8206</v>
      </c>
      <c r="L289" s="115">
        <v>4468</v>
      </c>
      <c r="M289" s="115">
        <v>10152</v>
      </c>
      <c r="N289" s="115">
        <v>11046</v>
      </c>
      <c r="O289" s="115">
        <v>5616</v>
      </c>
      <c r="P289" s="115">
        <v>5714</v>
      </c>
      <c r="Q289" s="115">
        <v>5827</v>
      </c>
      <c r="R289" s="115">
        <v>12244</v>
      </c>
      <c r="S289" s="115">
        <v>5951</v>
      </c>
      <c r="T289" s="115">
        <v>15885</v>
      </c>
      <c r="U289" s="115">
        <v>8416</v>
      </c>
      <c r="V289" s="115">
        <v>11139</v>
      </c>
      <c r="W289" s="115">
        <v>6396</v>
      </c>
      <c r="X289" s="115">
        <v>7879</v>
      </c>
      <c r="Y289" s="115">
        <v>15436</v>
      </c>
      <c r="Z289" s="115">
        <v>5519</v>
      </c>
      <c r="AA289" s="115">
        <v>6522</v>
      </c>
      <c r="AB289" s="115">
        <v>5975</v>
      </c>
      <c r="AC289" s="115">
        <v>6365</v>
      </c>
      <c r="AD289" s="115">
        <v>5063</v>
      </c>
      <c r="AE289" s="115">
        <v>6396</v>
      </c>
      <c r="AF289" s="115">
        <v>19938</v>
      </c>
      <c r="AG289" s="116">
        <f t="shared" si="17"/>
        <v>3200</v>
      </c>
      <c r="AH289" s="116">
        <f t="shared" si="18"/>
        <v>19938</v>
      </c>
      <c r="AI289" s="140">
        <f t="shared" si="16"/>
        <v>7986.4809901213639</v>
      </c>
    </row>
    <row r="290" spans="1:35">
      <c r="A290" s="133">
        <v>181</v>
      </c>
      <c r="B290" s="133" t="str">
        <f t="shared" si="15"/>
        <v>Panela pulverizada 2 (Compra)</v>
      </c>
      <c r="C290" s="135" t="s">
        <v>631</v>
      </c>
      <c r="D290" s="134" t="s">
        <v>451</v>
      </c>
      <c r="E290" s="115">
        <v>129606</v>
      </c>
      <c r="F290" s="115">
        <v>48005</v>
      </c>
      <c r="G290" s="115">
        <v>73988</v>
      </c>
      <c r="H290" s="115">
        <v>139743</v>
      </c>
      <c r="I290" s="115">
        <v>52714</v>
      </c>
      <c r="J290" s="115">
        <v>104080</v>
      </c>
      <c r="K290" s="115">
        <v>142020</v>
      </c>
      <c r="L290" s="115">
        <v>103096</v>
      </c>
      <c r="M290" s="115">
        <v>152961</v>
      </c>
      <c r="N290" s="115">
        <v>189360</v>
      </c>
      <c r="O290" s="115">
        <v>81901</v>
      </c>
      <c r="P290" s="115">
        <v>83358</v>
      </c>
      <c r="Q290" s="115">
        <v>84998</v>
      </c>
      <c r="R290" s="115">
        <v>223845</v>
      </c>
      <c r="S290" s="115">
        <v>86794</v>
      </c>
      <c r="T290" s="115">
        <v>129817</v>
      </c>
      <c r="U290" s="115">
        <v>132026</v>
      </c>
      <c r="V290" s="115">
        <v>106510</v>
      </c>
      <c r="W290" s="115">
        <v>93289</v>
      </c>
      <c r="X290" s="115">
        <v>173349</v>
      </c>
      <c r="Y290" s="115">
        <v>34871</v>
      </c>
      <c r="Z290" s="115">
        <v>80485</v>
      </c>
      <c r="AA290" s="115">
        <v>86790</v>
      </c>
      <c r="AB290" s="115">
        <v>32612</v>
      </c>
      <c r="AC290" s="115">
        <v>79563</v>
      </c>
      <c r="AD290" s="115">
        <v>88368</v>
      </c>
      <c r="AE290" s="115">
        <v>105800</v>
      </c>
      <c r="AF290" s="115">
        <v>101393</v>
      </c>
      <c r="AG290" s="116">
        <f t="shared" si="17"/>
        <v>32612</v>
      </c>
      <c r="AH290" s="116">
        <f t="shared" si="18"/>
        <v>223845</v>
      </c>
      <c r="AI290" s="140">
        <f t="shared" si="16"/>
        <v>95047.515612159332</v>
      </c>
    </row>
    <row r="291" spans="1:35">
      <c r="A291" s="133">
        <v>182</v>
      </c>
      <c r="B291" s="133" t="str">
        <f t="shared" si="15"/>
        <v>Panela pulverizada 3 (Compra)</v>
      </c>
      <c r="C291" s="135" t="s">
        <v>632</v>
      </c>
      <c r="D291" s="134" t="s">
        <v>451</v>
      </c>
      <c r="E291" s="115">
        <v>283514</v>
      </c>
      <c r="F291" s="115">
        <v>92201</v>
      </c>
      <c r="G291" s="115">
        <v>74694</v>
      </c>
      <c r="H291" s="115">
        <v>301905</v>
      </c>
      <c r="I291" s="115">
        <v>119760</v>
      </c>
      <c r="J291" s="115">
        <v>250156</v>
      </c>
      <c r="K291" s="115">
        <v>331380</v>
      </c>
      <c r="L291" s="115">
        <v>247220</v>
      </c>
      <c r="M291" s="115">
        <v>407755</v>
      </c>
      <c r="N291" s="115">
        <v>441840</v>
      </c>
      <c r="O291" s="115">
        <v>203780</v>
      </c>
      <c r="P291" s="115">
        <v>207404</v>
      </c>
      <c r="Q291" s="115">
        <v>211484</v>
      </c>
      <c r="R291" s="115">
        <v>507011</v>
      </c>
      <c r="S291" s="115">
        <v>215956</v>
      </c>
      <c r="T291" s="115">
        <v>283724</v>
      </c>
      <c r="U291" s="115">
        <v>329276</v>
      </c>
      <c r="V291" s="115">
        <v>266951</v>
      </c>
      <c r="W291" s="115">
        <v>232114</v>
      </c>
      <c r="X291" s="115">
        <v>385934</v>
      </c>
      <c r="Y291" s="115">
        <v>56053</v>
      </c>
      <c r="Z291" s="115">
        <v>200256</v>
      </c>
      <c r="AA291" s="115">
        <v>217028</v>
      </c>
      <c r="AB291" s="115">
        <v>32612</v>
      </c>
      <c r="AC291" s="115">
        <v>194487</v>
      </c>
      <c r="AD291" s="115">
        <v>220920</v>
      </c>
      <c r="AE291" s="115">
        <v>264503</v>
      </c>
      <c r="AF291" s="115">
        <v>245366</v>
      </c>
      <c r="AG291" s="116">
        <f t="shared" si="17"/>
        <v>32612</v>
      </c>
      <c r="AH291" s="116">
        <f t="shared" si="18"/>
        <v>507011</v>
      </c>
      <c r="AI291" s="140">
        <f t="shared" si="16"/>
        <v>204481.91398896894</v>
      </c>
    </row>
    <row r="292" spans="1:35">
      <c r="A292" s="133">
        <v>183</v>
      </c>
      <c r="B292" s="133" t="str">
        <f t="shared" si="15"/>
        <v>Panela pulverizada 4 (Compra)</v>
      </c>
      <c r="C292" s="135" t="s">
        <v>633</v>
      </c>
      <c r="D292" s="134" t="s">
        <v>451</v>
      </c>
      <c r="E292" s="115">
        <v>14419</v>
      </c>
      <c r="F292" s="115">
        <v>5620</v>
      </c>
      <c r="G292" s="115">
        <v>12586</v>
      </c>
      <c r="H292" s="115">
        <v>9889</v>
      </c>
      <c r="I292" s="115">
        <v>8664</v>
      </c>
      <c r="J292" s="115">
        <v>1074</v>
      </c>
      <c r="K292" s="115">
        <v>2314</v>
      </c>
      <c r="L292" s="115">
        <v>2356</v>
      </c>
      <c r="M292" s="115">
        <v>6785</v>
      </c>
      <c r="N292" s="115">
        <v>15780</v>
      </c>
      <c r="O292" s="115">
        <v>1234</v>
      </c>
      <c r="P292" s="115">
        <v>1256</v>
      </c>
      <c r="Q292" s="115">
        <v>1281</v>
      </c>
      <c r="R292" s="115">
        <v>8640</v>
      </c>
      <c r="S292" s="115">
        <v>1308</v>
      </c>
      <c r="T292" s="115">
        <v>14623</v>
      </c>
      <c r="U292" s="115">
        <v>1652</v>
      </c>
      <c r="V292" s="115">
        <v>7890</v>
      </c>
      <c r="W292" s="115">
        <v>1407</v>
      </c>
      <c r="X292" s="115">
        <v>10356</v>
      </c>
      <c r="Y292" s="115">
        <v>14290</v>
      </c>
      <c r="Z292" s="115">
        <v>1213</v>
      </c>
      <c r="AA292" s="115">
        <v>1578</v>
      </c>
      <c r="AB292" s="115">
        <v>6102</v>
      </c>
      <c r="AC292" s="115">
        <v>4421</v>
      </c>
      <c r="AD292" s="115">
        <v>989</v>
      </c>
      <c r="AE292" s="115">
        <v>1634</v>
      </c>
      <c r="AF292" s="115">
        <v>14227</v>
      </c>
      <c r="AG292" s="116">
        <f t="shared" si="17"/>
        <v>989</v>
      </c>
      <c r="AH292" s="116">
        <f t="shared" si="18"/>
        <v>15780</v>
      </c>
      <c r="AI292" s="140">
        <f t="shared" si="16"/>
        <v>3967.6719061483732</v>
      </c>
    </row>
    <row r="293" spans="1:35">
      <c r="A293" s="133">
        <v>184</v>
      </c>
      <c r="B293" s="133" t="str">
        <f t="shared" si="15"/>
        <v>Panela pulverizada 5 (Compra)</v>
      </c>
      <c r="C293" s="135" t="s">
        <v>634</v>
      </c>
      <c r="D293" s="134" t="s">
        <v>451</v>
      </c>
      <c r="E293" s="115">
        <v>19441</v>
      </c>
      <c r="F293" s="115">
        <v>7105</v>
      </c>
      <c r="G293" s="115">
        <v>12586</v>
      </c>
      <c r="H293" s="115">
        <v>9257</v>
      </c>
      <c r="I293" s="115">
        <v>9548</v>
      </c>
      <c r="J293" s="115">
        <v>1573</v>
      </c>
      <c r="K293" s="115">
        <v>3472</v>
      </c>
      <c r="L293" s="115">
        <v>3009</v>
      </c>
      <c r="M293" s="115">
        <v>7343</v>
      </c>
      <c r="N293" s="115">
        <v>26300</v>
      </c>
      <c r="O293" s="115">
        <v>1913</v>
      </c>
      <c r="P293" s="115">
        <v>1946</v>
      </c>
      <c r="Q293" s="115">
        <v>1985</v>
      </c>
      <c r="R293" s="115">
        <v>15591</v>
      </c>
      <c r="S293" s="115">
        <v>2027</v>
      </c>
      <c r="T293" s="115">
        <v>19672</v>
      </c>
      <c r="U293" s="115">
        <v>2230</v>
      </c>
      <c r="V293" s="115">
        <v>9047</v>
      </c>
      <c r="W293" s="115">
        <v>2179</v>
      </c>
      <c r="X293" s="115">
        <v>5403</v>
      </c>
      <c r="Y293" s="115">
        <v>14290</v>
      </c>
      <c r="Z293" s="115">
        <v>1879</v>
      </c>
      <c r="AA293" s="115">
        <v>2104</v>
      </c>
      <c r="AB293" s="115">
        <v>5975</v>
      </c>
      <c r="AC293" s="115">
        <v>4421</v>
      </c>
      <c r="AD293" s="115">
        <v>1390</v>
      </c>
      <c r="AE293" s="115">
        <v>2451</v>
      </c>
      <c r="AF293" s="115">
        <v>14227</v>
      </c>
      <c r="AG293" s="116">
        <f t="shared" si="17"/>
        <v>1390</v>
      </c>
      <c r="AH293" s="116">
        <f t="shared" si="18"/>
        <v>26300</v>
      </c>
      <c r="AI293" s="140">
        <f t="shared" si="16"/>
        <v>5069.2511895519829</v>
      </c>
    </row>
    <row r="294" spans="1:35">
      <c r="A294" s="133">
        <v>185</v>
      </c>
      <c r="B294" s="133" t="str">
        <f t="shared" si="15"/>
        <v>Panela pulverizada 6 (Compra)</v>
      </c>
      <c r="C294" s="135" t="s">
        <v>635</v>
      </c>
      <c r="D294" s="134" t="s">
        <v>451</v>
      </c>
      <c r="E294" s="115">
        <v>26240</v>
      </c>
      <c r="F294" s="115">
        <v>59694</v>
      </c>
      <c r="G294" s="115">
        <v>15712</v>
      </c>
      <c r="H294" s="115">
        <v>12103</v>
      </c>
      <c r="I294" s="115">
        <v>11905</v>
      </c>
      <c r="J294" s="115">
        <v>11619</v>
      </c>
      <c r="K294" s="115">
        <v>9994</v>
      </c>
      <c r="L294" s="115">
        <v>14097</v>
      </c>
      <c r="M294" s="115">
        <v>27878</v>
      </c>
      <c r="N294" s="115">
        <v>31560</v>
      </c>
      <c r="O294" s="115">
        <v>9645</v>
      </c>
      <c r="P294" s="115">
        <v>9817</v>
      </c>
      <c r="Q294" s="115">
        <v>10010</v>
      </c>
      <c r="R294" s="115">
        <v>36957</v>
      </c>
      <c r="S294" s="115">
        <v>10222</v>
      </c>
      <c r="T294" s="115">
        <v>26405</v>
      </c>
      <c r="U294" s="115">
        <v>11467</v>
      </c>
      <c r="V294" s="115">
        <v>13551</v>
      </c>
      <c r="W294" s="115">
        <v>10986</v>
      </c>
      <c r="X294" s="115">
        <v>103559</v>
      </c>
      <c r="Y294" s="115">
        <v>27229</v>
      </c>
      <c r="Z294" s="115">
        <v>9479</v>
      </c>
      <c r="AA294" s="115">
        <v>8942</v>
      </c>
      <c r="AB294" s="115">
        <v>15570</v>
      </c>
      <c r="AC294" s="115">
        <v>11086</v>
      </c>
      <c r="AD294" s="115">
        <v>8008</v>
      </c>
      <c r="AE294" s="115">
        <v>10290</v>
      </c>
      <c r="AF294" s="115">
        <v>28955</v>
      </c>
      <c r="AG294" s="116">
        <f t="shared" si="17"/>
        <v>8008</v>
      </c>
      <c r="AH294" s="116">
        <f t="shared" si="18"/>
        <v>103559</v>
      </c>
      <c r="AI294" s="140">
        <f t="shared" si="16"/>
        <v>16888.758242389376</v>
      </c>
    </row>
    <row r="295" spans="1:35">
      <c r="A295" s="133">
        <v>186</v>
      </c>
      <c r="B295" s="133" t="str">
        <f t="shared" si="15"/>
        <v>Panela saborizada 1 (Compra)</v>
      </c>
      <c r="C295" s="136" t="s">
        <v>636</v>
      </c>
      <c r="D295" s="134" t="s">
        <v>451</v>
      </c>
      <c r="E295" s="115">
        <v>112920</v>
      </c>
      <c r="F295" s="115">
        <v>13195</v>
      </c>
      <c r="G295" s="115">
        <v>26131</v>
      </c>
      <c r="H295" s="115">
        <v>64787</v>
      </c>
      <c r="I295" s="115">
        <v>19321</v>
      </c>
      <c r="J295" s="115">
        <v>43467</v>
      </c>
      <c r="K295" s="115">
        <v>22618</v>
      </c>
      <c r="L295" s="115">
        <v>23565</v>
      </c>
      <c r="M295" s="115">
        <v>29035</v>
      </c>
      <c r="N295" s="115">
        <v>36820</v>
      </c>
      <c r="O295" s="115">
        <v>41789</v>
      </c>
      <c r="P295" s="115">
        <v>42532</v>
      </c>
      <c r="Q295" s="115">
        <v>43368</v>
      </c>
      <c r="R295" s="115">
        <v>42441</v>
      </c>
      <c r="S295" s="115">
        <v>44286</v>
      </c>
      <c r="T295" s="115">
        <v>113090</v>
      </c>
      <c r="U295" s="115">
        <v>22828</v>
      </c>
      <c r="V295" s="115">
        <v>62749</v>
      </c>
      <c r="W295" s="115">
        <v>47600</v>
      </c>
      <c r="X295" s="115">
        <v>102591</v>
      </c>
      <c r="Y295" s="115">
        <v>29670</v>
      </c>
      <c r="Z295" s="115">
        <v>41067</v>
      </c>
      <c r="AA295" s="115">
        <v>57965</v>
      </c>
      <c r="AB295" s="115">
        <v>15570</v>
      </c>
      <c r="AC295" s="115">
        <v>10167</v>
      </c>
      <c r="AD295" s="115">
        <v>19604</v>
      </c>
      <c r="AE295" s="115">
        <v>70537</v>
      </c>
      <c r="AF295" s="115">
        <v>28955</v>
      </c>
      <c r="AG295" s="116">
        <f t="shared" si="17"/>
        <v>10167</v>
      </c>
      <c r="AH295" s="116">
        <f t="shared" si="18"/>
        <v>113090</v>
      </c>
      <c r="AI295" s="140">
        <f t="shared" si="16"/>
        <v>36454.446063533418</v>
      </c>
    </row>
    <row r="296" spans="1:35">
      <c r="A296" s="133">
        <v>187</v>
      </c>
      <c r="B296" s="133" t="str">
        <f t="shared" si="15"/>
        <v>Panela saborizada 2 (Compra)</v>
      </c>
      <c r="C296" s="136" t="s">
        <v>637</v>
      </c>
      <c r="D296" s="134" t="s">
        <v>451</v>
      </c>
      <c r="E296" s="115">
        <v>10182</v>
      </c>
      <c r="F296" s="115">
        <v>9209</v>
      </c>
      <c r="G296" s="115">
        <v>10667</v>
      </c>
      <c r="H296" s="115">
        <v>7572</v>
      </c>
      <c r="I296" s="115">
        <v>6782</v>
      </c>
      <c r="J296" s="115">
        <v>7724</v>
      </c>
      <c r="K296" s="115">
        <v>8206</v>
      </c>
      <c r="L296" s="115">
        <v>13899</v>
      </c>
      <c r="M296" s="115">
        <v>15254</v>
      </c>
      <c r="N296" s="115">
        <v>14728</v>
      </c>
      <c r="O296" s="115">
        <v>6931</v>
      </c>
      <c r="P296" s="115">
        <v>7054</v>
      </c>
      <c r="Q296" s="115">
        <v>7193</v>
      </c>
      <c r="R296" s="115">
        <v>13749</v>
      </c>
      <c r="S296" s="115">
        <v>7345</v>
      </c>
      <c r="T296" s="115">
        <v>10415</v>
      </c>
      <c r="U296" s="115">
        <v>9468</v>
      </c>
      <c r="V296" s="115">
        <v>8943</v>
      </c>
      <c r="W296" s="115">
        <v>7894</v>
      </c>
      <c r="X296" s="115">
        <v>11470</v>
      </c>
      <c r="Y296" s="115">
        <v>12112</v>
      </c>
      <c r="Z296" s="115">
        <v>6811</v>
      </c>
      <c r="AA296" s="115">
        <v>8416</v>
      </c>
      <c r="AB296" s="115">
        <v>10099</v>
      </c>
      <c r="AC296" s="115">
        <v>6219</v>
      </c>
      <c r="AD296" s="115">
        <v>8550</v>
      </c>
      <c r="AE296" s="115">
        <v>9742</v>
      </c>
      <c r="AF296" s="115">
        <v>17333</v>
      </c>
      <c r="AG296" s="116">
        <f t="shared" si="17"/>
        <v>6219</v>
      </c>
      <c r="AH296" s="116">
        <f t="shared" si="18"/>
        <v>17333</v>
      </c>
      <c r="AI296" s="140">
        <f t="shared" si="16"/>
        <v>9470.6694675557465</v>
      </c>
    </row>
    <row r="297" spans="1:35">
      <c r="A297" s="133">
        <v>188</v>
      </c>
      <c r="B297" s="133" t="str">
        <f t="shared" si="15"/>
        <v>Sal 1 (Compra)</v>
      </c>
      <c r="C297" s="137" t="s">
        <v>638</v>
      </c>
      <c r="D297" s="134" t="s">
        <v>451</v>
      </c>
      <c r="E297" s="115">
        <v>2020</v>
      </c>
      <c r="F297" s="115">
        <v>1999</v>
      </c>
      <c r="G297" s="115">
        <v>2128</v>
      </c>
      <c r="H297" s="115">
        <v>2283</v>
      </c>
      <c r="I297" s="115">
        <v>2492</v>
      </c>
      <c r="J297" s="115">
        <v>1966</v>
      </c>
      <c r="K297" s="115">
        <v>2525</v>
      </c>
      <c r="L297" s="115">
        <v>1899</v>
      </c>
      <c r="M297" s="115">
        <v>3124</v>
      </c>
      <c r="N297" s="115">
        <v>3682</v>
      </c>
      <c r="O297" s="115">
        <v>2108</v>
      </c>
      <c r="P297" s="115">
        <v>2146</v>
      </c>
      <c r="Q297" s="115">
        <v>2188</v>
      </c>
      <c r="R297" s="115">
        <v>3549</v>
      </c>
      <c r="S297" s="115">
        <v>2234</v>
      </c>
      <c r="T297" s="115">
        <v>2209</v>
      </c>
      <c r="U297" s="115">
        <v>1873</v>
      </c>
      <c r="V297" s="115">
        <v>3268</v>
      </c>
      <c r="W297" s="115">
        <v>2402</v>
      </c>
      <c r="X297" s="115">
        <v>2240</v>
      </c>
      <c r="Y297" s="115">
        <v>2817</v>
      </c>
      <c r="Z297" s="115">
        <v>2072</v>
      </c>
      <c r="AA297" s="115">
        <v>2104</v>
      </c>
      <c r="AB297" s="115">
        <v>1102</v>
      </c>
      <c r="AC297" s="115">
        <v>2131</v>
      </c>
      <c r="AD297" s="115">
        <v>1767</v>
      </c>
      <c r="AE297" s="115">
        <v>2364</v>
      </c>
      <c r="AF297" s="115">
        <v>1631</v>
      </c>
      <c r="AG297" s="116">
        <f t="shared" si="17"/>
        <v>1102</v>
      </c>
      <c r="AH297" s="116">
        <f t="shared" si="18"/>
        <v>3682</v>
      </c>
      <c r="AI297" s="140">
        <f t="shared" si="16"/>
        <v>2218.6252462245243</v>
      </c>
    </row>
    <row r="298" spans="1:35">
      <c r="A298" s="133">
        <v>189</v>
      </c>
      <c r="B298" s="133" t="str">
        <f t="shared" si="15"/>
        <v>Sal 2 (Compra)</v>
      </c>
      <c r="C298" s="137" t="s">
        <v>639</v>
      </c>
      <c r="D298" s="134" t="s">
        <v>451</v>
      </c>
      <c r="E298" s="115">
        <v>3808</v>
      </c>
      <c r="F298" s="115">
        <v>3839</v>
      </c>
      <c r="G298" s="115">
        <v>3818</v>
      </c>
      <c r="H298" s="115">
        <v>4014</v>
      </c>
      <c r="I298" s="115">
        <v>4382</v>
      </c>
      <c r="J298" s="115">
        <v>3195</v>
      </c>
      <c r="K298" s="115">
        <v>4629</v>
      </c>
      <c r="L298" s="115">
        <v>3578</v>
      </c>
      <c r="M298" s="115">
        <v>4734</v>
      </c>
      <c r="N298" s="115">
        <v>6838</v>
      </c>
      <c r="O298" s="115">
        <v>3330</v>
      </c>
      <c r="P298" s="115">
        <v>3388</v>
      </c>
      <c r="Q298" s="115">
        <v>3455</v>
      </c>
      <c r="R298" s="115">
        <v>6760</v>
      </c>
      <c r="S298" s="115">
        <v>3529</v>
      </c>
      <c r="T298" s="115">
        <v>3998</v>
      </c>
      <c r="U298" s="115">
        <v>3535</v>
      </c>
      <c r="V298" s="115">
        <v>4600</v>
      </c>
      <c r="W298" s="115">
        <v>3792</v>
      </c>
      <c r="X298" s="115">
        <v>4147</v>
      </c>
      <c r="Y298" s="115">
        <v>4882</v>
      </c>
      <c r="Z298" s="115">
        <v>3272</v>
      </c>
      <c r="AA298" s="115">
        <v>3682</v>
      </c>
      <c r="AB298" s="115">
        <v>2081</v>
      </c>
      <c r="AC298" s="115">
        <v>3001</v>
      </c>
      <c r="AD298" s="115">
        <v>2280</v>
      </c>
      <c r="AE298" s="115">
        <v>4040</v>
      </c>
      <c r="AF298" s="115">
        <v>2840</v>
      </c>
      <c r="AG298" s="116">
        <f t="shared" si="17"/>
        <v>2081</v>
      </c>
      <c r="AH298" s="116">
        <f t="shared" si="18"/>
        <v>6838</v>
      </c>
      <c r="AI298" s="140">
        <f t="shared" si="16"/>
        <v>3784.3246359495224</v>
      </c>
    </row>
    <row r="299" spans="1:35">
      <c r="A299" s="133">
        <v>190</v>
      </c>
      <c r="B299" s="133" t="str">
        <f t="shared" si="15"/>
        <v>Sal 3 (Compra)</v>
      </c>
      <c r="C299" s="137" t="s">
        <v>640</v>
      </c>
      <c r="D299" s="134" t="s">
        <v>451</v>
      </c>
      <c r="E299" s="115">
        <v>2083</v>
      </c>
      <c r="F299" s="115">
        <v>2631</v>
      </c>
      <c r="G299" s="115">
        <v>2365</v>
      </c>
      <c r="H299" s="115">
        <v>2311</v>
      </c>
      <c r="I299" s="115">
        <v>2416</v>
      </c>
      <c r="J299" s="115">
        <v>2907</v>
      </c>
      <c r="K299" s="115">
        <v>2630</v>
      </c>
      <c r="L299" s="115">
        <v>1936</v>
      </c>
      <c r="M299" s="115">
        <v>3135</v>
      </c>
      <c r="N299" s="115">
        <v>4208</v>
      </c>
      <c r="O299" s="115">
        <v>2794</v>
      </c>
      <c r="P299" s="115">
        <v>2845</v>
      </c>
      <c r="Q299" s="115">
        <v>2900</v>
      </c>
      <c r="R299" s="115">
        <v>3887</v>
      </c>
      <c r="S299" s="115">
        <v>2961</v>
      </c>
      <c r="T299" s="115">
        <v>2314</v>
      </c>
      <c r="U299" s="115">
        <v>1915</v>
      </c>
      <c r="V299" s="115">
        <v>2574</v>
      </c>
      <c r="W299" s="115">
        <v>3182</v>
      </c>
      <c r="X299" s="115">
        <v>2453</v>
      </c>
      <c r="Y299" s="115">
        <v>3568</v>
      </c>
      <c r="Z299" s="115">
        <v>2746</v>
      </c>
      <c r="AA299" s="115">
        <v>1894</v>
      </c>
      <c r="AB299" s="115">
        <v>1069</v>
      </c>
      <c r="AC299" s="115">
        <v>1425</v>
      </c>
      <c r="AD299" s="115">
        <v>2525</v>
      </c>
      <c r="AE299" s="115">
        <v>2154</v>
      </c>
      <c r="AF299" s="115">
        <v>4997</v>
      </c>
      <c r="AG299" s="116">
        <f t="shared" si="17"/>
        <v>1069</v>
      </c>
      <c r="AH299" s="116">
        <f t="shared" si="18"/>
        <v>4997</v>
      </c>
      <c r="AI299" s="140">
        <f t="shared" si="16"/>
        <v>2538.3717890701046</v>
      </c>
    </row>
    <row r="300" spans="1:35">
      <c r="A300" s="133">
        <v>191</v>
      </c>
      <c r="B300" s="133" t="str">
        <f t="shared" si="15"/>
        <v>Aromática con panela 1 (Compra)</v>
      </c>
      <c r="C300" s="136" t="s">
        <v>641</v>
      </c>
      <c r="D300" s="134" t="s">
        <v>451</v>
      </c>
      <c r="E300" s="115">
        <v>40502</v>
      </c>
      <c r="F300" s="115">
        <v>40421</v>
      </c>
      <c r="G300" s="115">
        <v>38865</v>
      </c>
      <c r="H300" s="115">
        <v>36018</v>
      </c>
      <c r="I300" s="115">
        <v>32297</v>
      </c>
      <c r="J300" s="115">
        <v>111169</v>
      </c>
      <c r="K300" s="115">
        <v>19462</v>
      </c>
      <c r="L300" s="115">
        <v>15390</v>
      </c>
      <c r="M300" s="115">
        <v>73430</v>
      </c>
      <c r="N300" s="115">
        <v>50496</v>
      </c>
      <c r="O300" s="115">
        <v>30681</v>
      </c>
      <c r="P300" s="115">
        <v>31225</v>
      </c>
      <c r="Q300" s="115">
        <v>31839</v>
      </c>
      <c r="R300" s="115">
        <v>58221</v>
      </c>
      <c r="S300" s="115">
        <v>32513</v>
      </c>
      <c r="T300" s="115">
        <v>40712</v>
      </c>
      <c r="U300" s="115">
        <v>32191</v>
      </c>
      <c r="V300" s="115">
        <v>49461</v>
      </c>
      <c r="W300" s="115">
        <v>34946</v>
      </c>
      <c r="X300" s="115">
        <v>89749</v>
      </c>
      <c r="Y300" s="115">
        <v>44129</v>
      </c>
      <c r="Z300" s="115">
        <v>30149</v>
      </c>
      <c r="AA300" s="115">
        <v>63962</v>
      </c>
      <c r="AB300" s="115">
        <v>3682</v>
      </c>
      <c r="AC300" s="115">
        <v>15913</v>
      </c>
      <c r="AD300" s="115">
        <v>28067</v>
      </c>
      <c r="AE300" s="115">
        <v>29623</v>
      </c>
      <c r="AF300" s="115">
        <v>31009</v>
      </c>
      <c r="AG300" s="116">
        <f t="shared" si="17"/>
        <v>3682</v>
      </c>
      <c r="AH300" s="116">
        <f t="shared" si="18"/>
        <v>111169</v>
      </c>
      <c r="AI300" s="140">
        <f t="shared" si="16"/>
        <v>33500.694703768961</v>
      </c>
    </row>
    <row r="301" spans="1:35">
      <c r="A301" s="133">
        <v>192</v>
      </c>
      <c r="B301" s="133" t="str">
        <f t="shared" si="15"/>
        <v>Aromática con panela 2 (Compra)</v>
      </c>
      <c r="C301" s="136" t="s">
        <v>642</v>
      </c>
      <c r="D301" s="134" t="s">
        <v>451</v>
      </c>
      <c r="E301" s="115">
        <v>23329</v>
      </c>
      <c r="F301" s="115">
        <v>5705</v>
      </c>
      <c r="G301" s="115">
        <v>6119</v>
      </c>
      <c r="H301" s="115">
        <v>7629</v>
      </c>
      <c r="I301" s="115">
        <v>4939</v>
      </c>
      <c r="J301" s="115">
        <v>7747</v>
      </c>
      <c r="K301" s="115">
        <v>9363</v>
      </c>
      <c r="L301" s="115">
        <v>7090</v>
      </c>
      <c r="M301" s="115">
        <v>8206</v>
      </c>
      <c r="N301" s="115">
        <v>33664</v>
      </c>
      <c r="O301" s="115">
        <v>7846</v>
      </c>
      <c r="P301" s="115">
        <v>7985</v>
      </c>
      <c r="Q301" s="115">
        <v>8142</v>
      </c>
      <c r="R301" s="115">
        <v>34857</v>
      </c>
      <c r="S301" s="115">
        <v>8314</v>
      </c>
      <c r="T301" s="115">
        <v>23565</v>
      </c>
      <c r="U301" s="115">
        <v>7259</v>
      </c>
      <c r="V301" s="115">
        <v>11078</v>
      </c>
      <c r="W301" s="115">
        <v>8936</v>
      </c>
      <c r="X301" s="115">
        <v>6407</v>
      </c>
      <c r="Y301" s="115">
        <v>7136</v>
      </c>
      <c r="Z301" s="115">
        <v>7710</v>
      </c>
      <c r="AA301" s="115">
        <v>4839</v>
      </c>
      <c r="AB301" s="115">
        <v>9138</v>
      </c>
      <c r="AC301" s="115">
        <v>3740</v>
      </c>
      <c r="AD301" s="115">
        <v>4482</v>
      </c>
      <c r="AE301" s="115">
        <v>5929</v>
      </c>
      <c r="AF301" s="115">
        <v>24797</v>
      </c>
      <c r="AG301" s="116">
        <f t="shared" si="17"/>
        <v>3740</v>
      </c>
      <c r="AH301" s="116">
        <f t="shared" si="18"/>
        <v>34857</v>
      </c>
      <c r="AI301" s="140">
        <f t="shared" si="16"/>
        <v>9076.5264982254248</v>
      </c>
    </row>
    <row r="302" spans="1:35">
      <c r="A302" s="133">
        <v>193</v>
      </c>
      <c r="B302" s="133" t="str">
        <f t="shared" si="15"/>
        <v>Aromática con panela 3 (Compra)</v>
      </c>
      <c r="C302" s="136" t="s">
        <v>643</v>
      </c>
      <c r="D302" s="134" t="s">
        <v>451</v>
      </c>
      <c r="E302" s="115">
        <v>112920</v>
      </c>
      <c r="F302" s="115">
        <v>32855</v>
      </c>
      <c r="G302" s="115">
        <v>30563</v>
      </c>
      <c r="H302" s="115">
        <v>58920</v>
      </c>
      <c r="I302" s="115">
        <v>28603</v>
      </c>
      <c r="J302" s="115">
        <v>36127</v>
      </c>
      <c r="K302" s="115">
        <v>22618</v>
      </c>
      <c r="L302" s="115">
        <v>24154</v>
      </c>
      <c r="M302" s="115">
        <v>31350</v>
      </c>
      <c r="N302" s="115">
        <v>155696</v>
      </c>
      <c r="O302" s="115">
        <v>37142</v>
      </c>
      <c r="P302" s="115">
        <v>37803</v>
      </c>
      <c r="Q302" s="115">
        <v>38545</v>
      </c>
      <c r="R302" s="115">
        <v>174285</v>
      </c>
      <c r="S302" s="115">
        <v>39361</v>
      </c>
      <c r="T302" s="115">
        <v>113090</v>
      </c>
      <c r="U302" s="115">
        <v>29351</v>
      </c>
      <c r="V302" s="115">
        <v>49688</v>
      </c>
      <c r="W302" s="115">
        <v>42306</v>
      </c>
      <c r="X302" s="115">
        <v>102728</v>
      </c>
      <c r="Y302" s="115">
        <v>34702</v>
      </c>
      <c r="Z302" s="115">
        <v>36500</v>
      </c>
      <c r="AA302" s="115">
        <v>59754</v>
      </c>
      <c r="AB302" s="115">
        <v>39976</v>
      </c>
      <c r="AC302" s="115">
        <v>17655</v>
      </c>
      <c r="AD302" s="115">
        <v>19604</v>
      </c>
      <c r="AE302" s="115">
        <v>74063</v>
      </c>
      <c r="AF302" s="115">
        <v>60916</v>
      </c>
      <c r="AG302" s="116">
        <f t="shared" si="17"/>
        <v>17655</v>
      </c>
      <c r="AH302" s="116">
        <f t="shared" si="18"/>
        <v>174285</v>
      </c>
      <c r="AI302" s="140">
        <f t="shared" si="16"/>
        <v>45893.708129868013</v>
      </c>
    </row>
    <row r="303" spans="1:35">
      <c r="A303" s="133">
        <v>194</v>
      </c>
      <c r="B303" s="133" t="str">
        <f t="shared" ref="B303:B366" si="19">_xlfn.CONCAT(C303," (",D303,")")</f>
        <v>Aromática de fruta 1 (Compra)</v>
      </c>
      <c r="C303" s="136" t="s">
        <v>644</v>
      </c>
      <c r="D303" s="134" t="s">
        <v>451</v>
      </c>
      <c r="E303" s="115">
        <v>40502</v>
      </c>
      <c r="F303" s="115">
        <v>48005</v>
      </c>
      <c r="G303" s="115">
        <v>38865</v>
      </c>
      <c r="H303" s="115">
        <v>34017</v>
      </c>
      <c r="I303" s="115">
        <v>38634</v>
      </c>
      <c r="J303" s="115">
        <v>111169</v>
      </c>
      <c r="K303" s="115">
        <v>28930</v>
      </c>
      <c r="L303" s="115">
        <v>27249</v>
      </c>
      <c r="M303" s="115">
        <v>76007</v>
      </c>
      <c r="N303" s="115">
        <v>87316</v>
      </c>
      <c r="O303" s="115">
        <v>53207</v>
      </c>
      <c r="P303" s="115">
        <v>54154</v>
      </c>
      <c r="Q303" s="115">
        <v>55218</v>
      </c>
      <c r="R303" s="115">
        <v>89346</v>
      </c>
      <c r="S303" s="115">
        <v>56387</v>
      </c>
      <c r="T303" s="115">
        <v>40712</v>
      </c>
      <c r="U303" s="115">
        <v>55230</v>
      </c>
      <c r="V303" s="115">
        <v>65914</v>
      </c>
      <c r="W303" s="115">
        <v>60606</v>
      </c>
      <c r="X303" s="115">
        <v>107146</v>
      </c>
      <c r="Y303" s="115">
        <v>91341</v>
      </c>
      <c r="Z303" s="115">
        <v>52288</v>
      </c>
      <c r="AA303" s="115">
        <v>77848</v>
      </c>
      <c r="AB303" s="115">
        <v>8416</v>
      </c>
      <c r="AC303" s="115">
        <v>26403</v>
      </c>
      <c r="AD303" s="115">
        <v>35303</v>
      </c>
      <c r="AE303" s="115">
        <v>29623</v>
      </c>
      <c r="AF303" s="115">
        <v>60916</v>
      </c>
      <c r="AG303" s="116">
        <f t="shared" si="17"/>
        <v>8416</v>
      </c>
      <c r="AH303" s="116">
        <f t="shared" si="18"/>
        <v>111169</v>
      </c>
      <c r="AI303" s="140">
        <f t="shared" si="16"/>
        <v>47647.684299860201</v>
      </c>
    </row>
    <row r="304" spans="1:35">
      <c r="A304" s="133">
        <v>195</v>
      </c>
      <c r="B304" s="133" t="str">
        <f t="shared" si="19"/>
        <v>Aromática de fruta 2 (Compra)</v>
      </c>
      <c r="C304" s="136" t="s">
        <v>645</v>
      </c>
      <c r="D304" s="134" t="s">
        <v>451</v>
      </c>
      <c r="E304" s="115">
        <v>17372</v>
      </c>
      <c r="F304" s="115">
        <v>6756</v>
      </c>
      <c r="G304" s="115">
        <v>6119</v>
      </c>
      <c r="H304" s="115">
        <v>15735</v>
      </c>
      <c r="I304" s="115">
        <v>9598</v>
      </c>
      <c r="J304" s="115">
        <v>13583</v>
      </c>
      <c r="K304" s="115">
        <v>19883</v>
      </c>
      <c r="L304" s="115">
        <v>15875</v>
      </c>
      <c r="M304" s="115">
        <v>18726</v>
      </c>
      <c r="N304" s="115">
        <v>31560</v>
      </c>
      <c r="O304" s="115">
        <v>13060</v>
      </c>
      <c r="P304" s="115">
        <v>13291</v>
      </c>
      <c r="Q304" s="115">
        <v>13553</v>
      </c>
      <c r="R304" s="115">
        <v>33247</v>
      </c>
      <c r="S304" s="115">
        <v>13839</v>
      </c>
      <c r="T304" s="115">
        <v>17568</v>
      </c>
      <c r="U304" s="115">
        <v>11309</v>
      </c>
      <c r="V304" s="115">
        <v>11753</v>
      </c>
      <c r="W304" s="115">
        <v>14875</v>
      </c>
      <c r="X304" s="115">
        <v>12008</v>
      </c>
      <c r="Y304" s="115">
        <v>15962</v>
      </c>
      <c r="Z304" s="115">
        <v>12833</v>
      </c>
      <c r="AA304" s="115">
        <v>16832</v>
      </c>
      <c r="AB304" s="115">
        <v>9693</v>
      </c>
      <c r="AC304" s="115">
        <v>7778</v>
      </c>
      <c r="AD304" s="115">
        <v>10271</v>
      </c>
      <c r="AE304" s="115">
        <v>11532</v>
      </c>
      <c r="AF304" s="115">
        <v>14127</v>
      </c>
      <c r="AG304" s="116">
        <f t="shared" si="17"/>
        <v>6119</v>
      </c>
      <c r="AH304" s="116">
        <f t="shared" si="18"/>
        <v>33247</v>
      </c>
      <c r="AI304" s="140">
        <f t="shared" si="16"/>
        <v>13635.921456723347</v>
      </c>
    </row>
    <row r="305" spans="1:35">
      <c r="A305" s="133">
        <v>196</v>
      </c>
      <c r="B305" s="133" t="str">
        <f t="shared" si="19"/>
        <v>Aromática de fruta 3 (Compra)</v>
      </c>
      <c r="C305" s="136" t="s">
        <v>646</v>
      </c>
      <c r="D305" s="134" t="s">
        <v>451</v>
      </c>
      <c r="E305" s="115">
        <v>134143</v>
      </c>
      <c r="F305" s="115">
        <v>29995</v>
      </c>
      <c r="G305" s="115">
        <v>102537</v>
      </c>
      <c r="H305" s="115">
        <v>83813</v>
      </c>
      <c r="I305" s="115">
        <v>78701</v>
      </c>
      <c r="J305" s="115">
        <v>60234</v>
      </c>
      <c r="K305" s="115">
        <v>23670</v>
      </c>
      <c r="L305" s="115">
        <v>59333</v>
      </c>
      <c r="M305" s="115">
        <v>71326</v>
      </c>
      <c r="N305" s="115">
        <v>152540</v>
      </c>
      <c r="O305" s="115">
        <v>57909</v>
      </c>
      <c r="P305" s="115">
        <v>58939</v>
      </c>
      <c r="Q305" s="115">
        <v>60099</v>
      </c>
      <c r="R305" s="115">
        <v>166237</v>
      </c>
      <c r="S305" s="115">
        <v>61371</v>
      </c>
      <c r="T305" s="115">
        <v>134340</v>
      </c>
      <c r="U305" s="115">
        <v>55335</v>
      </c>
      <c r="V305" s="115">
        <v>84015</v>
      </c>
      <c r="W305" s="115">
        <v>65963</v>
      </c>
      <c r="X305" s="115">
        <v>108251</v>
      </c>
      <c r="Y305" s="115">
        <v>116425</v>
      </c>
      <c r="Z305" s="115">
        <v>56908</v>
      </c>
      <c r="AA305" s="115">
        <v>84160</v>
      </c>
      <c r="AB305" s="115">
        <v>53503</v>
      </c>
      <c r="AC305" s="115">
        <v>36449</v>
      </c>
      <c r="AD305" s="115">
        <v>64076</v>
      </c>
      <c r="AE305" s="115">
        <v>53143</v>
      </c>
      <c r="AF305" s="115">
        <v>50195</v>
      </c>
      <c r="AG305" s="116">
        <f t="shared" si="17"/>
        <v>23670</v>
      </c>
      <c r="AH305" s="116">
        <f t="shared" si="18"/>
        <v>166237</v>
      </c>
      <c r="AI305" s="140">
        <f t="shared" si="16"/>
        <v>69357.885308367637</v>
      </c>
    </row>
    <row r="306" spans="1:35">
      <c r="A306" s="133">
        <v>197</v>
      </c>
      <c r="B306" s="133" t="str">
        <f t="shared" si="19"/>
        <v>Aromática de panela (Compra)</v>
      </c>
      <c r="C306" s="138" t="s">
        <v>647</v>
      </c>
      <c r="D306" s="134" t="s">
        <v>451</v>
      </c>
      <c r="E306" s="115">
        <v>10936</v>
      </c>
      <c r="F306" s="115">
        <v>5909</v>
      </c>
      <c r="G306" s="115">
        <v>6987</v>
      </c>
      <c r="H306" s="115">
        <v>8197</v>
      </c>
      <c r="I306" s="115">
        <v>4939</v>
      </c>
      <c r="J306" s="115">
        <v>7304</v>
      </c>
      <c r="K306" s="115">
        <v>8732</v>
      </c>
      <c r="L306" s="115">
        <v>7689</v>
      </c>
      <c r="M306" s="115">
        <v>7953</v>
      </c>
      <c r="N306" s="115">
        <v>15780</v>
      </c>
      <c r="O306" s="115">
        <v>7221</v>
      </c>
      <c r="P306" s="115">
        <v>7349</v>
      </c>
      <c r="Q306" s="115">
        <v>7493</v>
      </c>
      <c r="R306" s="115">
        <v>16323</v>
      </c>
      <c r="S306" s="115">
        <v>7652</v>
      </c>
      <c r="T306" s="115">
        <v>11151</v>
      </c>
      <c r="U306" s="115">
        <v>7206</v>
      </c>
      <c r="V306" s="115">
        <v>6640</v>
      </c>
      <c r="W306" s="115">
        <v>8225</v>
      </c>
      <c r="X306" s="115">
        <v>6223</v>
      </c>
      <c r="Y306" s="115">
        <v>6948</v>
      </c>
      <c r="Z306" s="115">
        <v>7096</v>
      </c>
      <c r="AA306" s="115">
        <v>5260</v>
      </c>
      <c r="AB306" s="115">
        <v>9138</v>
      </c>
      <c r="AC306" s="115">
        <v>4421</v>
      </c>
      <c r="AD306" s="115">
        <v>4482</v>
      </c>
      <c r="AE306" s="115">
        <v>5710</v>
      </c>
      <c r="AF306" s="115">
        <v>7765</v>
      </c>
      <c r="AG306" s="116">
        <f t="shared" si="17"/>
        <v>4421</v>
      </c>
      <c r="AH306" s="116">
        <f t="shared" si="18"/>
        <v>16323</v>
      </c>
      <c r="AI306" s="140">
        <f t="shared" si="16"/>
        <v>7562.7012847335509</v>
      </c>
    </row>
    <row r="307" spans="1:35">
      <c r="A307" s="133">
        <v>198</v>
      </c>
      <c r="B307" s="133" t="str">
        <f t="shared" si="19"/>
        <v>Bebida de frutas (Compra)</v>
      </c>
      <c r="C307" s="138" t="s">
        <v>648</v>
      </c>
      <c r="D307" s="134" t="s">
        <v>451</v>
      </c>
      <c r="E307" s="115">
        <v>24787</v>
      </c>
      <c r="F307" s="115">
        <v>16332</v>
      </c>
      <c r="G307" s="115">
        <v>16447</v>
      </c>
      <c r="H307" s="115">
        <v>17074</v>
      </c>
      <c r="I307" s="115">
        <v>14029</v>
      </c>
      <c r="J307" s="115">
        <v>13904</v>
      </c>
      <c r="K307" s="115">
        <v>17042</v>
      </c>
      <c r="L307" s="115">
        <v>15125</v>
      </c>
      <c r="M307" s="115">
        <v>19672</v>
      </c>
      <c r="N307" s="115">
        <v>26300</v>
      </c>
      <c r="O307" s="115">
        <v>14795</v>
      </c>
      <c r="P307" s="115">
        <v>15057</v>
      </c>
      <c r="Q307" s="115">
        <v>15354</v>
      </c>
      <c r="R307" s="115">
        <v>24686</v>
      </c>
      <c r="S307" s="115">
        <v>15679</v>
      </c>
      <c r="T307" s="115">
        <v>25038</v>
      </c>
      <c r="U307" s="115">
        <v>14728</v>
      </c>
      <c r="V307" s="115">
        <v>12873</v>
      </c>
      <c r="W307" s="115">
        <v>16852</v>
      </c>
      <c r="X307" s="115">
        <v>14728</v>
      </c>
      <c r="Y307" s="115">
        <v>17840</v>
      </c>
      <c r="Z307" s="115">
        <v>14540</v>
      </c>
      <c r="AA307" s="115">
        <v>13676</v>
      </c>
      <c r="AB307" s="115">
        <v>8800</v>
      </c>
      <c r="AC307" s="115">
        <v>10602</v>
      </c>
      <c r="AD307" s="115">
        <v>13299</v>
      </c>
      <c r="AE307" s="115">
        <v>11532</v>
      </c>
      <c r="AF307" s="115">
        <v>13977</v>
      </c>
      <c r="AG307" s="116">
        <f t="shared" si="17"/>
        <v>8800</v>
      </c>
      <c r="AH307" s="116">
        <f t="shared" si="18"/>
        <v>26300</v>
      </c>
      <c r="AI307" s="140">
        <f t="shared" si="16"/>
        <v>15702.78346960109</v>
      </c>
    </row>
    <row r="308" spans="1:35">
      <c r="A308" s="133">
        <v>199</v>
      </c>
      <c r="B308" s="133" t="str">
        <f t="shared" si="19"/>
        <v>Bebida de panela (Compra)</v>
      </c>
      <c r="C308" s="138" t="s">
        <v>649</v>
      </c>
      <c r="D308" s="134" t="s">
        <v>451</v>
      </c>
      <c r="E308" s="115">
        <v>23329</v>
      </c>
      <c r="F308" s="115">
        <v>6223</v>
      </c>
      <c r="G308" s="115">
        <v>6987</v>
      </c>
      <c r="H308" s="115">
        <v>8197</v>
      </c>
      <c r="I308" s="115">
        <v>13724</v>
      </c>
      <c r="J308" s="115">
        <v>7304</v>
      </c>
      <c r="K308" s="115">
        <v>23670</v>
      </c>
      <c r="L308" s="115">
        <v>7386</v>
      </c>
      <c r="M308" s="115">
        <v>8048</v>
      </c>
      <c r="N308" s="115">
        <v>15780</v>
      </c>
      <c r="O308" s="115">
        <v>8797</v>
      </c>
      <c r="P308" s="115">
        <v>8954</v>
      </c>
      <c r="Q308" s="115">
        <v>9129</v>
      </c>
      <c r="R308" s="115">
        <v>10517</v>
      </c>
      <c r="S308" s="115">
        <v>9322</v>
      </c>
      <c r="T308" s="115">
        <v>23565</v>
      </c>
      <c r="U308" s="115">
        <v>14938</v>
      </c>
      <c r="V308" s="115">
        <v>11078</v>
      </c>
      <c r="W308" s="115">
        <v>10020</v>
      </c>
      <c r="X308" s="115">
        <v>5050</v>
      </c>
      <c r="Y308" s="115">
        <v>6948</v>
      </c>
      <c r="Z308" s="115">
        <v>8645</v>
      </c>
      <c r="AA308" s="115">
        <v>12940</v>
      </c>
      <c r="AB308" s="115">
        <v>3682</v>
      </c>
      <c r="AC308" s="115">
        <v>10484</v>
      </c>
      <c r="AD308" s="115">
        <v>4482</v>
      </c>
      <c r="AE308" s="115">
        <v>5710</v>
      </c>
      <c r="AF308" s="115">
        <v>7815</v>
      </c>
      <c r="AG308" s="116">
        <f t="shared" si="17"/>
        <v>3682</v>
      </c>
      <c r="AH308" s="116">
        <f t="shared" si="18"/>
        <v>23670</v>
      </c>
      <c r="AI308" s="140">
        <f t="shared" si="16"/>
        <v>9353.4326412100618</v>
      </c>
    </row>
    <row r="309" spans="1:35">
      <c r="A309" s="133">
        <v>200</v>
      </c>
      <c r="B309" s="133" t="str">
        <f t="shared" si="19"/>
        <v>Té (Compra)</v>
      </c>
      <c r="C309" s="134" t="s">
        <v>650</v>
      </c>
      <c r="D309" s="134" t="s">
        <v>451</v>
      </c>
      <c r="E309" s="115">
        <v>12203</v>
      </c>
      <c r="F309" s="115">
        <v>12896</v>
      </c>
      <c r="G309" s="115">
        <v>12446</v>
      </c>
      <c r="H309" s="115">
        <v>12252</v>
      </c>
      <c r="I309" s="115">
        <v>10609</v>
      </c>
      <c r="J309" s="115">
        <v>10778</v>
      </c>
      <c r="K309" s="115">
        <v>15254</v>
      </c>
      <c r="L309" s="115">
        <v>8918</v>
      </c>
      <c r="M309" s="115">
        <v>14097</v>
      </c>
      <c r="N309" s="115">
        <v>17107</v>
      </c>
      <c r="O309" s="115">
        <v>10747</v>
      </c>
      <c r="P309" s="115">
        <v>10938</v>
      </c>
      <c r="Q309" s="115">
        <v>11152</v>
      </c>
      <c r="R309" s="115">
        <v>17940</v>
      </c>
      <c r="S309" s="115">
        <v>11389</v>
      </c>
      <c r="T309" s="115">
        <v>12414</v>
      </c>
      <c r="U309" s="115">
        <v>11256</v>
      </c>
      <c r="V309" s="115">
        <v>9506</v>
      </c>
      <c r="W309" s="115">
        <v>12241</v>
      </c>
      <c r="X309" s="115">
        <v>10137</v>
      </c>
      <c r="Y309" s="115">
        <v>12206</v>
      </c>
      <c r="Z309" s="115">
        <v>10561</v>
      </c>
      <c r="AA309" s="115">
        <v>7364</v>
      </c>
      <c r="AB309" s="115">
        <v>7780</v>
      </c>
      <c r="AC309" s="115">
        <v>10877</v>
      </c>
      <c r="AD309" s="115">
        <v>9765</v>
      </c>
      <c r="AE309" s="115">
        <v>6890</v>
      </c>
      <c r="AF309" s="115">
        <v>18134</v>
      </c>
      <c r="AG309" s="116">
        <f t="shared" si="17"/>
        <v>6890</v>
      </c>
      <c r="AH309" s="116">
        <f t="shared" si="18"/>
        <v>18134</v>
      </c>
      <c r="AI309" s="140">
        <f t="shared" si="16"/>
        <v>11382.567980675261</v>
      </c>
    </row>
    <row r="310" spans="1:35">
      <c r="A310" s="133">
        <v>201</v>
      </c>
      <c r="B310" s="133" t="str">
        <f t="shared" si="19"/>
        <v>Agua potable 1 (Compra)</v>
      </c>
      <c r="C310" s="134" t="s">
        <v>651</v>
      </c>
      <c r="D310" s="134" t="s">
        <v>451</v>
      </c>
      <c r="E310" s="115">
        <v>1525</v>
      </c>
      <c r="F310" s="115">
        <v>2280</v>
      </c>
      <c r="G310" s="115">
        <v>1496</v>
      </c>
      <c r="H310" s="115">
        <v>2189</v>
      </c>
      <c r="I310" s="115">
        <v>1330</v>
      </c>
      <c r="J310" s="115">
        <v>1535</v>
      </c>
      <c r="K310" s="115">
        <v>1894</v>
      </c>
      <c r="L310" s="115">
        <v>1235</v>
      </c>
      <c r="M310" s="115">
        <v>2083</v>
      </c>
      <c r="N310" s="115">
        <v>3156</v>
      </c>
      <c r="O310" s="115">
        <v>1808</v>
      </c>
      <c r="P310" s="115">
        <v>1841</v>
      </c>
      <c r="Q310" s="115">
        <v>1877</v>
      </c>
      <c r="R310" s="115">
        <v>3623</v>
      </c>
      <c r="S310" s="115">
        <v>1917</v>
      </c>
      <c r="T310" s="115">
        <v>1788</v>
      </c>
      <c r="U310" s="115">
        <v>1178</v>
      </c>
      <c r="V310" s="115">
        <v>2530</v>
      </c>
      <c r="W310" s="115">
        <v>2060</v>
      </c>
      <c r="X310" s="115">
        <v>1070</v>
      </c>
      <c r="Y310" s="115">
        <v>1409</v>
      </c>
      <c r="Z310" s="115">
        <v>1778</v>
      </c>
      <c r="AA310" s="115">
        <v>2104</v>
      </c>
      <c r="AB310" s="115">
        <v>1262</v>
      </c>
      <c r="AC310" s="115">
        <v>2046</v>
      </c>
      <c r="AD310" s="115">
        <v>842</v>
      </c>
      <c r="AE310" s="115">
        <v>731</v>
      </c>
      <c r="AF310" s="115">
        <v>842</v>
      </c>
      <c r="AG310" s="116">
        <f t="shared" si="17"/>
        <v>731</v>
      </c>
      <c r="AH310" s="116">
        <f t="shared" si="18"/>
        <v>3623</v>
      </c>
      <c r="AI310" s="140">
        <f t="shared" si="16"/>
        <v>1650.9334820357974</v>
      </c>
    </row>
    <row r="311" spans="1:35">
      <c r="A311" s="133">
        <v>202</v>
      </c>
      <c r="B311" s="133" t="str">
        <f t="shared" si="19"/>
        <v>Agua potable 2 (Compra)</v>
      </c>
      <c r="C311" s="134" t="s">
        <v>652</v>
      </c>
      <c r="D311" s="134" t="s">
        <v>451</v>
      </c>
      <c r="E311" s="115">
        <v>2716</v>
      </c>
      <c r="F311" s="115">
        <v>2919</v>
      </c>
      <c r="G311" s="115">
        <v>2850</v>
      </c>
      <c r="H311" s="115">
        <v>2433</v>
      </c>
      <c r="I311" s="115">
        <v>2178</v>
      </c>
      <c r="J311" s="115">
        <v>2168</v>
      </c>
      <c r="K311" s="115">
        <v>3261</v>
      </c>
      <c r="L311" s="115">
        <v>1914</v>
      </c>
      <c r="M311" s="115">
        <v>3366</v>
      </c>
      <c r="N311" s="115">
        <v>3892</v>
      </c>
      <c r="O311" s="115">
        <v>2062</v>
      </c>
      <c r="P311" s="115">
        <v>2099</v>
      </c>
      <c r="Q311" s="115">
        <v>2140</v>
      </c>
      <c r="R311" s="115">
        <v>4181</v>
      </c>
      <c r="S311" s="115">
        <v>2186</v>
      </c>
      <c r="T311" s="115">
        <v>2946</v>
      </c>
      <c r="U311" s="115">
        <v>1967</v>
      </c>
      <c r="V311" s="115">
        <v>2710</v>
      </c>
      <c r="W311" s="115">
        <v>2349</v>
      </c>
      <c r="X311" s="115">
        <v>1802</v>
      </c>
      <c r="Y311" s="115">
        <v>3380</v>
      </c>
      <c r="Z311" s="115">
        <v>2026</v>
      </c>
      <c r="AA311" s="115">
        <v>3156</v>
      </c>
      <c r="AB311" s="115">
        <v>2914</v>
      </c>
      <c r="AC311" s="115">
        <v>3423</v>
      </c>
      <c r="AD311" s="115">
        <v>1578</v>
      </c>
      <c r="AE311" s="115">
        <v>2020</v>
      </c>
      <c r="AF311" s="115">
        <v>1315</v>
      </c>
      <c r="AG311" s="116">
        <f t="shared" si="17"/>
        <v>1315</v>
      </c>
      <c r="AH311" s="116">
        <f t="shared" si="18"/>
        <v>4181</v>
      </c>
      <c r="AI311" s="140">
        <f t="shared" si="16"/>
        <v>2468.56114665921</v>
      </c>
    </row>
    <row r="312" spans="1:35">
      <c r="A312" s="133">
        <v>203</v>
      </c>
      <c r="B312" s="133" t="str">
        <f t="shared" si="19"/>
        <v>Agua potable 3 (Compra)</v>
      </c>
      <c r="C312" s="134" t="s">
        <v>653</v>
      </c>
      <c r="D312" s="134" t="s">
        <v>451</v>
      </c>
      <c r="E312" s="115">
        <v>3032</v>
      </c>
      <c r="F312" s="115">
        <v>3679</v>
      </c>
      <c r="G312" s="115">
        <v>3062</v>
      </c>
      <c r="H312" s="115">
        <v>2433</v>
      </c>
      <c r="I312" s="115">
        <v>2502</v>
      </c>
      <c r="J312" s="115">
        <v>3082</v>
      </c>
      <c r="K312" s="115">
        <v>3787</v>
      </c>
      <c r="L312" s="115">
        <v>2227</v>
      </c>
      <c r="M312" s="115">
        <v>3577</v>
      </c>
      <c r="N312" s="115">
        <v>4289</v>
      </c>
      <c r="O312" s="115">
        <v>2364</v>
      </c>
      <c r="P312" s="115">
        <v>2405</v>
      </c>
      <c r="Q312" s="115">
        <v>2452</v>
      </c>
      <c r="R312" s="115">
        <v>4468</v>
      </c>
      <c r="S312" s="115">
        <v>2505</v>
      </c>
      <c r="T312" s="115">
        <v>3261</v>
      </c>
      <c r="U312" s="115">
        <v>2525</v>
      </c>
      <c r="V312" s="115">
        <v>2981</v>
      </c>
      <c r="W312" s="115">
        <v>2692</v>
      </c>
      <c r="X312" s="115">
        <v>2191</v>
      </c>
      <c r="Y312" s="115">
        <v>3380</v>
      </c>
      <c r="Z312" s="115">
        <v>2323</v>
      </c>
      <c r="AA312" s="115">
        <v>3366</v>
      </c>
      <c r="AB312" s="115">
        <v>3167</v>
      </c>
      <c r="AC312" s="115">
        <v>3892</v>
      </c>
      <c r="AD312" s="115">
        <v>1582</v>
      </c>
      <c r="AE312" s="115">
        <v>2020</v>
      </c>
      <c r="AF312" s="115">
        <v>2472</v>
      </c>
      <c r="AG312" s="116">
        <f t="shared" si="17"/>
        <v>1582</v>
      </c>
      <c r="AH312" s="116">
        <f t="shared" si="18"/>
        <v>4468</v>
      </c>
      <c r="AI312" s="140">
        <f t="shared" si="16"/>
        <v>2825.3871800035658</v>
      </c>
    </row>
    <row r="313" spans="1:35">
      <c r="A313" s="133">
        <v>204</v>
      </c>
      <c r="B313" s="133" t="str">
        <f t="shared" si="19"/>
        <v>Agua potable 4 (Compra)</v>
      </c>
      <c r="C313" s="134" t="s">
        <v>654</v>
      </c>
      <c r="D313" s="134" t="s">
        <v>451</v>
      </c>
      <c r="E313" s="115">
        <v>21717</v>
      </c>
      <c r="F313" s="115">
        <v>17596</v>
      </c>
      <c r="G313" s="115">
        <v>23104</v>
      </c>
      <c r="H313" s="115">
        <v>19463</v>
      </c>
      <c r="I313" s="115">
        <v>20784</v>
      </c>
      <c r="J313" s="115">
        <v>16469</v>
      </c>
      <c r="K313" s="115">
        <v>32296</v>
      </c>
      <c r="L313" s="115">
        <v>23279</v>
      </c>
      <c r="M313" s="115">
        <v>22092</v>
      </c>
      <c r="N313" s="115">
        <v>39976</v>
      </c>
      <c r="O313" s="115">
        <v>18016</v>
      </c>
      <c r="P313" s="115">
        <v>18335</v>
      </c>
      <c r="Q313" s="115">
        <v>18696</v>
      </c>
      <c r="R313" s="115">
        <v>40646</v>
      </c>
      <c r="S313" s="115">
        <v>19092</v>
      </c>
      <c r="T313" s="115">
        <v>21882</v>
      </c>
      <c r="U313" s="115">
        <v>27142</v>
      </c>
      <c r="V313" s="115">
        <v>21682</v>
      </c>
      <c r="W313" s="115">
        <v>20520</v>
      </c>
      <c r="X313" s="115">
        <v>18322</v>
      </c>
      <c r="Y313" s="115">
        <v>30045</v>
      </c>
      <c r="Z313" s="115">
        <v>17703</v>
      </c>
      <c r="AA313" s="115">
        <v>31560</v>
      </c>
      <c r="AB313" s="115">
        <v>14044</v>
      </c>
      <c r="AC313" s="115">
        <v>32402</v>
      </c>
      <c r="AD313" s="115">
        <v>16853</v>
      </c>
      <c r="AE313" s="115">
        <v>61942</v>
      </c>
      <c r="AF313" s="115">
        <v>42238</v>
      </c>
      <c r="AG313" s="116">
        <f t="shared" si="17"/>
        <v>14044</v>
      </c>
      <c r="AH313" s="116">
        <f t="shared" si="18"/>
        <v>61942</v>
      </c>
      <c r="AI313" s="140">
        <f t="shared" si="16"/>
        <v>24032.651643959372</v>
      </c>
    </row>
    <row r="314" spans="1:35">
      <c r="A314" s="133">
        <v>205</v>
      </c>
      <c r="B314" s="133" t="str">
        <f t="shared" si="19"/>
        <v>Válvula dispensadora para botellón de agua (Compra)</v>
      </c>
      <c r="C314" s="134" t="s">
        <v>655</v>
      </c>
      <c r="D314" s="134" t="s">
        <v>451</v>
      </c>
      <c r="E314" s="115">
        <v>34333</v>
      </c>
      <c r="F314" s="115">
        <v>35989</v>
      </c>
      <c r="G314" s="115">
        <v>33955</v>
      </c>
      <c r="H314" s="115">
        <v>30411</v>
      </c>
      <c r="I314" s="115">
        <v>29704</v>
      </c>
      <c r="J314" s="115">
        <v>31506</v>
      </c>
      <c r="K314" s="115">
        <v>24196</v>
      </c>
      <c r="L314" s="115">
        <v>22512</v>
      </c>
      <c r="M314" s="115">
        <v>34716</v>
      </c>
      <c r="N314" s="115">
        <v>54704</v>
      </c>
      <c r="O314" s="115">
        <v>28139</v>
      </c>
      <c r="P314" s="115">
        <v>28640</v>
      </c>
      <c r="Q314" s="115">
        <v>29204</v>
      </c>
      <c r="R314" s="115">
        <v>57082</v>
      </c>
      <c r="S314" s="115">
        <v>29821</v>
      </c>
      <c r="T314" s="115">
        <v>34506</v>
      </c>
      <c r="U314" s="115">
        <v>34506</v>
      </c>
      <c r="V314" s="115">
        <v>27237</v>
      </c>
      <c r="W314" s="115">
        <v>32051</v>
      </c>
      <c r="X314" s="115">
        <v>25108</v>
      </c>
      <c r="Y314" s="115">
        <v>37556</v>
      </c>
      <c r="Z314" s="115">
        <v>27653</v>
      </c>
      <c r="AA314" s="115">
        <v>31560</v>
      </c>
      <c r="AB314" s="115">
        <v>16832</v>
      </c>
      <c r="AC314" s="115">
        <v>46903</v>
      </c>
      <c r="AD314" s="115">
        <v>30045</v>
      </c>
      <c r="AE314" s="115">
        <v>55923</v>
      </c>
      <c r="AF314" s="115">
        <v>57551</v>
      </c>
      <c r="AG314" s="116">
        <f t="shared" si="17"/>
        <v>16832</v>
      </c>
      <c r="AH314" s="116">
        <f t="shared" si="18"/>
        <v>57551</v>
      </c>
      <c r="AI314" s="140">
        <f t="shared" si="16"/>
        <v>32848.779817760922</v>
      </c>
    </row>
    <row r="315" spans="1:35">
      <c r="A315" s="133">
        <v>206</v>
      </c>
      <c r="B315" s="133" t="str">
        <f t="shared" si="19"/>
        <v>Servilleta de tela (Compra)</v>
      </c>
      <c r="C315" s="134" t="s">
        <v>656</v>
      </c>
      <c r="D315" s="134" t="s">
        <v>451</v>
      </c>
      <c r="E315" s="115">
        <v>13060</v>
      </c>
      <c r="F315" s="115">
        <v>17131</v>
      </c>
      <c r="G315" s="115">
        <v>15012</v>
      </c>
      <c r="H315" s="115">
        <v>13711</v>
      </c>
      <c r="I315" s="115">
        <v>28038</v>
      </c>
      <c r="J315" s="115">
        <v>18553</v>
      </c>
      <c r="K315" s="115">
        <v>11782</v>
      </c>
      <c r="L315" s="115">
        <v>9865</v>
      </c>
      <c r="M315" s="115">
        <v>13886</v>
      </c>
      <c r="N315" s="115">
        <v>26300</v>
      </c>
      <c r="O315" s="115">
        <v>23686</v>
      </c>
      <c r="P315" s="115">
        <v>24107</v>
      </c>
      <c r="Q315" s="115">
        <v>24581</v>
      </c>
      <c r="R315" s="115">
        <v>24787</v>
      </c>
      <c r="S315" s="115">
        <v>25101</v>
      </c>
      <c r="T315" s="115">
        <v>13255</v>
      </c>
      <c r="U315" s="115">
        <v>7680</v>
      </c>
      <c r="V315" s="115">
        <v>16938</v>
      </c>
      <c r="W315" s="115">
        <v>26979</v>
      </c>
      <c r="X315" s="115">
        <v>10151</v>
      </c>
      <c r="Y315" s="115">
        <v>16900</v>
      </c>
      <c r="Z315" s="115">
        <v>23276</v>
      </c>
      <c r="AA315" s="115">
        <v>16201</v>
      </c>
      <c r="AB315" s="115">
        <v>1578</v>
      </c>
      <c r="AC315" s="115">
        <v>19731</v>
      </c>
      <c r="AD315" s="115">
        <v>13520</v>
      </c>
      <c r="AE315" s="115">
        <v>20030</v>
      </c>
      <c r="AF315" s="115">
        <v>24664</v>
      </c>
      <c r="AG315" s="116">
        <f t="shared" si="17"/>
        <v>1578</v>
      </c>
      <c r="AH315" s="116">
        <f t="shared" si="18"/>
        <v>28038</v>
      </c>
      <c r="AI315" s="140">
        <f t="shared" si="16"/>
        <v>15124.811487581837</v>
      </c>
    </row>
    <row r="316" spans="1:35">
      <c r="A316" s="133">
        <v>207</v>
      </c>
      <c r="B316" s="133" t="str">
        <f t="shared" si="19"/>
        <v>Cepillo para paredes y techos (Compra)</v>
      </c>
      <c r="C316" s="134" t="s">
        <v>657</v>
      </c>
      <c r="D316" s="134" t="s">
        <v>451</v>
      </c>
      <c r="E316" s="115">
        <v>11822</v>
      </c>
      <c r="F316" s="115">
        <v>10558</v>
      </c>
      <c r="G316" s="115">
        <v>12678</v>
      </c>
      <c r="H316" s="115">
        <v>12384</v>
      </c>
      <c r="I316" s="115">
        <v>11372</v>
      </c>
      <c r="J316" s="115">
        <v>9373</v>
      </c>
      <c r="K316" s="115">
        <v>17253</v>
      </c>
      <c r="L316" s="115">
        <v>10763</v>
      </c>
      <c r="M316" s="115">
        <v>13466</v>
      </c>
      <c r="N316" s="115">
        <v>19441</v>
      </c>
      <c r="O316" s="115">
        <v>10893</v>
      </c>
      <c r="P316" s="115">
        <v>11088</v>
      </c>
      <c r="Q316" s="115">
        <v>11305</v>
      </c>
      <c r="R316" s="115">
        <v>20454</v>
      </c>
      <c r="S316" s="115">
        <v>11545</v>
      </c>
      <c r="T316" s="115">
        <v>11993</v>
      </c>
      <c r="U316" s="115">
        <v>8679</v>
      </c>
      <c r="V316" s="115">
        <v>12515</v>
      </c>
      <c r="W316" s="115">
        <v>12408</v>
      </c>
      <c r="X316" s="115">
        <v>9573</v>
      </c>
      <c r="Y316" s="115">
        <v>12206</v>
      </c>
      <c r="Z316" s="115">
        <v>10705</v>
      </c>
      <c r="AA316" s="115">
        <v>7890</v>
      </c>
      <c r="AB316" s="115">
        <v>6838</v>
      </c>
      <c r="AC316" s="115">
        <v>13526</v>
      </c>
      <c r="AD316" s="115">
        <v>13297</v>
      </c>
      <c r="AE316" s="115">
        <v>8895</v>
      </c>
      <c r="AF316" s="115">
        <v>19803</v>
      </c>
      <c r="AG316" s="116">
        <f t="shared" si="17"/>
        <v>6838</v>
      </c>
      <c r="AH316" s="116">
        <f t="shared" si="18"/>
        <v>20454</v>
      </c>
      <c r="AI316" s="140">
        <f t="shared" si="16"/>
        <v>11838.908678839021</v>
      </c>
    </row>
    <row r="317" spans="1:35">
      <c r="A317" s="133">
        <v>208</v>
      </c>
      <c r="B317" s="133" t="str">
        <f t="shared" si="19"/>
        <v>Brillador 1 (Compra)</v>
      </c>
      <c r="C317" s="134" t="s">
        <v>658</v>
      </c>
      <c r="D317" s="134" t="s">
        <v>451</v>
      </c>
      <c r="E317" s="115">
        <v>87781</v>
      </c>
      <c r="F317" s="115">
        <v>92509</v>
      </c>
      <c r="G317" s="115">
        <v>89059</v>
      </c>
      <c r="H317" s="115">
        <v>89748</v>
      </c>
      <c r="I317" s="115">
        <v>76055</v>
      </c>
      <c r="J317" s="115">
        <v>77273</v>
      </c>
      <c r="K317" s="115">
        <v>78900</v>
      </c>
      <c r="L317" s="115">
        <v>73038</v>
      </c>
      <c r="M317" s="115">
        <v>79952</v>
      </c>
      <c r="N317" s="115">
        <v>131500</v>
      </c>
      <c r="O317" s="115">
        <v>76444</v>
      </c>
      <c r="P317" s="115">
        <v>77804</v>
      </c>
      <c r="Q317" s="115">
        <v>79334</v>
      </c>
      <c r="R317" s="115">
        <v>160554</v>
      </c>
      <c r="S317" s="115">
        <v>81011</v>
      </c>
      <c r="T317" s="115">
        <v>87947</v>
      </c>
      <c r="U317" s="115">
        <v>76901</v>
      </c>
      <c r="V317" s="115">
        <v>67754</v>
      </c>
      <c r="W317" s="115">
        <v>87073</v>
      </c>
      <c r="X317" s="115">
        <v>70484</v>
      </c>
      <c r="Y317" s="115">
        <v>93891</v>
      </c>
      <c r="Z317" s="115">
        <v>75121</v>
      </c>
      <c r="AA317" s="115">
        <v>78900</v>
      </c>
      <c r="AB317" s="115">
        <v>48315</v>
      </c>
      <c r="AC317" s="115">
        <v>69592</v>
      </c>
      <c r="AD317" s="115">
        <v>80971</v>
      </c>
      <c r="AE317" s="115">
        <v>68823</v>
      </c>
      <c r="AF317" s="115">
        <v>88005</v>
      </c>
      <c r="AG317" s="116">
        <f t="shared" si="17"/>
        <v>48315</v>
      </c>
      <c r="AH317" s="116">
        <f t="shared" si="18"/>
        <v>160554</v>
      </c>
      <c r="AI317" s="140">
        <f t="shared" si="16"/>
        <v>82244.668371881591</v>
      </c>
    </row>
    <row r="318" spans="1:35">
      <c r="A318" s="133">
        <v>209</v>
      </c>
      <c r="B318" s="133" t="str">
        <f t="shared" si="19"/>
        <v>Brillador 2 (Compra)</v>
      </c>
      <c r="C318" s="134" t="s">
        <v>659</v>
      </c>
      <c r="D318" s="134" t="s">
        <v>451</v>
      </c>
      <c r="E318" s="115">
        <v>68113</v>
      </c>
      <c r="F318" s="115">
        <v>68039</v>
      </c>
      <c r="G318" s="115">
        <v>74116</v>
      </c>
      <c r="H318" s="115">
        <v>66008</v>
      </c>
      <c r="I318" s="115">
        <v>57403</v>
      </c>
      <c r="J318" s="115">
        <v>49948</v>
      </c>
      <c r="K318" s="115">
        <v>57860</v>
      </c>
      <c r="L318" s="115">
        <v>61219</v>
      </c>
      <c r="M318" s="115">
        <v>54704</v>
      </c>
      <c r="N318" s="115">
        <v>99883</v>
      </c>
      <c r="O318" s="115">
        <v>51046</v>
      </c>
      <c r="P318" s="115">
        <v>51953</v>
      </c>
      <c r="Q318" s="115">
        <v>52976</v>
      </c>
      <c r="R318" s="115">
        <v>109853</v>
      </c>
      <c r="S318" s="115">
        <v>54096</v>
      </c>
      <c r="T318" s="115">
        <v>68275</v>
      </c>
      <c r="U318" s="115">
        <v>54494</v>
      </c>
      <c r="V318" s="115">
        <v>58268</v>
      </c>
      <c r="W318" s="115">
        <v>58143</v>
      </c>
      <c r="X318" s="115">
        <v>54812</v>
      </c>
      <c r="Y318" s="115">
        <v>80746</v>
      </c>
      <c r="Z318" s="115">
        <v>50163</v>
      </c>
      <c r="AA318" s="115">
        <v>63120</v>
      </c>
      <c r="AB318" s="115">
        <v>35545</v>
      </c>
      <c r="AC318" s="115">
        <v>44143</v>
      </c>
      <c r="AD318" s="115">
        <v>53776</v>
      </c>
      <c r="AE318" s="115">
        <v>45828</v>
      </c>
      <c r="AF318" s="115">
        <v>64447</v>
      </c>
      <c r="AG318" s="116">
        <f t="shared" si="17"/>
        <v>35545</v>
      </c>
      <c r="AH318" s="116">
        <f t="shared" si="18"/>
        <v>109853</v>
      </c>
      <c r="AI318" s="140">
        <f t="shared" si="16"/>
        <v>59596.355619661859</v>
      </c>
    </row>
    <row r="319" spans="1:35">
      <c r="A319" s="133">
        <v>210</v>
      </c>
      <c r="B319" s="133" t="str">
        <f t="shared" si="19"/>
        <v>Repuestos brillador 1 (Compra)</v>
      </c>
      <c r="C319" s="134" t="s">
        <v>660</v>
      </c>
      <c r="D319" s="134" t="s">
        <v>451</v>
      </c>
      <c r="E319" s="115">
        <v>47466</v>
      </c>
      <c r="F319" s="115">
        <v>53329</v>
      </c>
      <c r="G319" s="115">
        <v>49740</v>
      </c>
      <c r="H319" s="115">
        <v>42558</v>
      </c>
      <c r="I319" s="115">
        <v>41449</v>
      </c>
      <c r="J319" s="115">
        <v>35928</v>
      </c>
      <c r="K319" s="115">
        <v>39976</v>
      </c>
      <c r="L319" s="115">
        <v>38886</v>
      </c>
      <c r="M319" s="115">
        <v>47340</v>
      </c>
      <c r="N319" s="115">
        <v>67336</v>
      </c>
      <c r="O319" s="115">
        <v>38019</v>
      </c>
      <c r="P319" s="115">
        <v>38696</v>
      </c>
      <c r="Q319" s="115">
        <v>39457</v>
      </c>
      <c r="R319" s="115">
        <v>78468</v>
      </c>
      <c r="S319" s="115">
        <v>40292</v>
      </c>
      <c r="T319" s="115">
        <v>47656</v>
      </c>
      <c r="U319" s="115">
        <v>41554</v>
      </c>
      <c r="V319" s="115">
        <v>39839</v>
      </c>
      <c r="W319" s="115">
        <v>43307</v>
      </c>
      <c r="X319" s="115">
        <v>38924</v>
      </c>
      <c r="Y319" s="115">
        <v>55208</v>
      </c>
      <c r="Z319" s="115">
        <v>37362</v>
      </c>
      <c r="AA319" s="115">
        <v>48392</v>
      </c>
      <c r="AB319" s="115">
        <v>21444</v>
      </c>
      <c r="AC319" s="115">
        <v>50398</v>
      </c>
      <c r="AD319" s="115">
        <v>41371</v>
      </c>
      <c r="AE319" s="115">
        <v>48072</v>
      </c>
      <c r="AF319" s="115">
        <v>55782</v>
      </c>
      <c r="AG319" s="116">
        <f t="shared" si="17"/>
        <v>21444</v>
      </c>
      <c r="AH319" s="116">
        <f t="shared" si="18"/>
        <v>78468</v>
      </c>
      <c r="AI319" s="140">
        <f t="shared" si="16"/>
        <v>43949.339125033694</v>
      </c>
    </row>
    <row r="320" spans="1:35">
      <c r="A320" s="133">
        <v>211</v>
      </c>
      <c r="B320" s="133" t="str">
        <f t="shared" si="19"/>
        <v>Repuestos brillador 2 (Compra)</v>
      </c>
      <c r="C320" s="134" t="s">
        <v>661</v>
      </c>
      <c r="D320" s="134" t="s">
        <v>451</v>
      </c>
      <c r="E320" s="115">
        <v>38040</v>
      </c>
      <c r="F320" s="115">
        <v>41707</v>
      </c>
      <c r="G320" s="115">
        <v>41945</v>
      </c>
      <c r="H320" s="115">
        <v>34563</v>
      </c>
      <c r="I320" s="115">
        <v>33009</v>
      </c>
      <c r="J320" s="115">
        <v>28906</v>
      </c>
      <c r="K320" s="115">
        <v>29456</v>
      </c>
      <c r="L320" s="115">
        <v>32018</v>
      </c>
      <c r="M320" s="115">
        <v>32928</v>
      </c>
      <c r="N320" s="115">
        <v>54972</v>
      </c>
      <c r="O320" s="115">
        <v>27699</v>
      </c>
      <c r="P320" s="115">
        <v>28193</v>
      </c>
      <c r="Q320" s="115">
        <v>28747</v>
      </c>
      <c r="R320" s="115">
        <v>63179</v>
      </c>
      <c r="S320" s="115">
        <v>29355</v>
      </c>
      <c r="T320" s="115">
        <v>38293</v>
      </c>
      <c r="U320" s="115">
        <v>31244</v>
      </c>
      <c r="V320" s="115">
        <v>33878</v>
      </c>
      <c r="W320" s="115">
        <v>31551</v>
      </c>
      <c r="X320" s="115">
        <v>28924</v>
      </c>
      <c r="Y320" s="115">
        <v>46946</v>
      </c>
      <c r="Z320" s="115">
        <v>27221</v>
      </c>
      <c r="AA320" s="115">
        <v>34716</v>
      </c>
      <c r="AB320" s="115">
        <v>15216</v>
      </c>
      <c r="AC320" s="115">
        <v>30716</v>
      </c>
      <c r="AD320" s="115">
        <v>35581</v>
      </c>
      <c r="AE320" s="115">
        <v>30445</v>
      </c>
      <c r="AF320" s="115">
        <v>43539</v>
      </c>
      <c r="AG320" s="116">
        <f t="shared" si="17"/>
        <v>15216</v>
      </c>
      <c r="AH320" s="116">
        <f t="shared" si="18"/>
        <v>63179</v>
      </c>
      <c r="AI320" s="140">
        <f t="shared" si="16"/>
        <v>33456.326623352747</v>
      </c>
    </row>
    <row r="321" spans="1:35">
      <c r="A321" s="133">
        <v>212</v>
      </c>
      <c r="B321" s="133" t="str">
        <f t="shared" si="19"/>
        <v>Destapador para sanitario (chupa) (Compra)</v>
      </c>
      <c r="C321" s="134" t="s">
        <v>662</v>
      </c>
      <c r="D321" s="134" t="s">
        <v>451</v>
      </c>
      <c r="E321" s="115">
        <v>3995</v>
      </c>
      <c r="F321" s="115">
        <v>4328</v>
      </c>
      <c r="G321" s="115">
        <v>4512</v>
      </c>
      <c r="H321" s="115">
        <v>4641</v>
      </c>
      <c r="I321" s="115">
        <v>5266</v>
      </c>
      <c r="J321" s="115">
        <v>4261</v>
      </c>
      <c r="K321" s="115">
        <v>5365</v>
      </c>
      <c r="L321" s="115">
        <v>3742</v>
      </c>
      <c r="M321" s="115">
        <v>6206</v>
      </c>
      <c r="N321" s="115">
        <v>6098</v>
      </c>
      <c r="O321" s="115">
        <v>4409</v>
      </c>
      <c r="P321" s="115">
        <v>4488</v>
      </c>
      <c r="Q321" s="115">
        <v>4575</v>
      </c>
      <c r="R321" s="115">
        <v>6974</v>
      </c>
      <c r="S321" s="115">
        <v>4673</v>
      </c>
      <c r="T321" s="115">
        <v>4208</v>
      </c>
      <c r="U321" s="115">
        <v>3524</v>
      </c>
      <c r="V321" s="115">
        <v>5624</v>
      </c>
      <c r="W321" s="115">
        <v>5021</v>
      </c>
      <c r="X321" s="115">
        <v>4208</v>
      </c>
      <c r="Y321" s="115">
        <v>4976</v>
      </c>
      <c r="Z321" s="115">
        <v>4333</v>
      </c>
      <c r="AA321" s="115">
        <v>3366</v>
      </c>
      <c r="AB321" s="115">
        <v>3156</v>
      </c>
      <c r="AC321" s="115">
        <v>2384</v>
      </c>
      <c r="AD321" s="115">
        <v>3485</v>
      </c>
      <c r="AE321" s="115">
        <v>3646</v>
      </c>
      <c r="AF321" s="115">
        <v>12023</v>
      </c>
      <c r="AG321" s="116">
        <f t="shared" si="17"/>
        <v>2384</v>
      </c>
      <c r="AH321" s="116">
        <f t="shared" si="18"/>
        <v>12023</v>
      </c>
      <c r="AI321" s="140">
        <f t="shared" si="16"/>
        <v>4600.768791717348</v>
      </c>
    </row>
    <row r="322" spans="1:35">
      <c r="A322" s="133">
        <v>213</v>
      </c>
      <c r="B322" s="133" t="str">
        <f t="shared" si="19"/>
        <v>Plumero o limpia polvo (Compra)</v>
      </c>
      <c r="C322" s="134" t="s">
        <v>663</v>
      </c>
      <c r="D322" s="134" t="s">
        <v>451</v>
      </c>
      <c r="E322" s="115">
        <v>14436</v>
      </c>
      <c r="F322" s="115">
        <v>13184</v>
      </c>
      <c r="G322" s="115">
        <v>13776</v>
      </c>
      <c r="H322" s="115">
        <v>19971</v>
      </c>
      <c r="I322" s="115">
        <v>11174</v>
      </c>
      <c r="J322" s="115">
        <v>10741</v>
      </c>
      <c r="K322" s="115">
        <v>17148</v>
      </c>
      <c r="L322" s="115">
        <v>14254</v>
      </c>
      <c r="M322" s="115">
        <v>13045</v>
      </c>
      <c r="N322" s="115">
        <v>24491</v>
      </c>
      <c r="O322" s="115">
        <v>9750</v>
      </c>
      <c r="P322" s="115">
        <v>9924</v>
      </c>
      <c r="Q322" s="115">
        <v>10118</v>
      </c>
      <c r="R322" s="115">
        <v>25433</v>
      </c>
      <c r="S322" s="115">
        <v>10333</v>
      </c>
      <c r="T322" s="115">
        <v>14623</v>
      </c>
      <c r="U322" s="115">
        <v>11046</v>
      </c>
      <c r="V322" s="115">
        <v>12082</v>
      </c>
      <c r="W322" s="115">
        <v>11105</v>
      </c>
      <c r="X322" s="115">
        <v>9686</v>
      </c>
      <c r="Y322" s="115">
        <v>15023</v>
      </c>
      <c r="Z322" s="115">
        <v>9582</v>
      </c>
      <c r="AA322" s="115">
        <v>8942</v>
      </c>
      <c r="AB322" s="115">
        <v>5786</v>
      </c>
      <c r="AC322" s="115">
        <v>8493</v>
      </c>
      <c r="AD322" s="115">
        <v>11842</v>
      </c>
      <c r="AE322" s="115">
        <v>9453</v>
      </c>
      <c r="AF322" s="115">
        <v>18653</v>
      </c>
      <c r="AG322" s="116">
        <f t="shared" si="17"/>
        <v>5786</v>
      </c>
      <c r="AH322" s="116">
        <f t="shared" si="18"/>
        <v>25433</v>
      </c>
      <c r="AI322" s="140">
        <f t="shared" si="16"/>
        <v>12313.959050743864</v>
      </c>
    </row>
    <row r="323" spans="1:35">
      <c r="A323" s="133">
        <v>214</v>
      </c>
      <c r="B323" s="133" t="str">
        <f t="shared" si="19"/>
        <v>Rastrillo 1 (Compra)</v>
      </c>
      <c r="C323" s="134" t="s">
        <v>664</v>
      </c>
      <c r="D323" s="134" t="s">
        <v>451</v>
      </c>
      <c r="E323" s="115">
        <v>17017</v>
      </c>
      <c r="F323" s="115">
        <v>14836</v>
      </c>
      <c r="G323" s="115">
        <v>17771</v>
      </c>
      <c r="H323" s="115">
        <v>14397</v>
      </c>
      <c r="I323" s="115">
        <v>15767</v>
      </c>
      <c r="J323" s="115">
        <v>16088</v>
      </c>
      <c r="K323" s="115">
        <v>21250</v>
      </c>
      <c r="L323" s="115">
        <v>16522</v>
      </c>
      <c r="M323" s="115">
        <v>17358</v>
      </c>
      <c r="N323" s="115">
        <v>26300</v>
      </c>
      <c r="O323" s="115">
        <v>17191</v>
      </c>
      <c r="P323" s="115">
        <v>17496</v>
      </c>
      <c r="Q323" s="115">
        <v>17840</v>
      </c>
      <c r="R323" s="115">
        <v>28638</v>
      </c>
      <c r="S323" s="115">
        <v>18217</v>
      </c>
      <c r="T323" s="115">
        <v>17253</v>
      </c>
      <c r="U323" s="115">
        <v>13886</v>
      </c>
      <c r="V323" s="115">
        <v>22007</v>
      </c>
      <c r="W323" s="115">
        <v>19581</v>
      </c>
      <c r="X323" s="115">
        <v>13571</v>
      </c>
      <c r="Y323" s="115">
        <v>22534</v>
      </c>
      <c r="Z323" s="115">
        <v>16893</v>
      </c>
      <c r="AA323" s="115">
        <v>13676</v>
      </c>
      <c r="AB323" s="115">
        <v>6806</v>
      </c>
      <c r="AC323" s="115">
        <v>20684</v>
      </c>
      <c r="AD323" s="115">
        <v>17184</v>
      </c>
      <c r="AE323" s="115">
        <v>14350</v>
      </c>
      <c r="AF323" s="115">
        <v>60468</v>
      </c>
      <c r="AG323" s="116">
        <f t="shared" si="17"/>
        <v>6806</v>
      </c>
      <c r="AH323" s="116">
        <f t="shared" si="18"/>
        <v>60468</v>
      </c>
      <c r="AI323" s="140">
        <f t="shared" si="16"/>
        <v>18010.489382191965</v>
      </c>
    </row>
    <row r="324" spans="1:35">
      <c r="A324" s="133">
        <v>215</v>
      </c>
      <c r="B324" s="133" t="str">
        <f t="shared" si="19"/>
        <v>Rastrillo 2 (Compra)</v>
      </c>
      <c r="C324" s="134" t="s">
        <v>665</v>
      </c>
      <c r="D324" s="134" t="s">
        <v>451</v>
      </c>
      <c r="E324" s="115">
        <v>26986</v>
      </c>
      <c r="F324" s="115">
        <v>14836</v>
      </c>
      <c r="G324" s="115">
        <v>28334</v>
      </c>
      <c r="H324" s="115">
        <v>35194</v>
      </c>
      <c r="I324" s="115">
        <v>28060</v>
      </c>
      <c r="J324" s="115">
        <v>29497</v>
      </c>
      <c r="K324" s="115">
        <v>31770</v>
      </c>
      <c r="L324" s="115">
        <v>23519</v>
      </c>
      <c r="M324" s="115">
        <v>37241</v>
      </c>
      <c r="N324" s="115">
        <v>36820</v>
      </c>
      <c r="O324" s="115">
        <v>29194</v>
      </c>
      <c r="P324" s="115">
        <v>29712</v>
      </c>
      <c r="Q324" s="115">
        <v>30297</v>
      </c>
      <c r="R324" s="115">
        <v>39793</v>
      </c>
      <c r="S324" s="115">
        <v>30937</v>
      </c>
      <c r="T324" s="115">
        <v>27247</v>
      </c>
      <c r="U324" s="115">
        <v>33559</v>
      </c>
      <c r="V324" s="115">
        <v>26701</v>
      </c>
      <c r="W324" s="115">
        <v>33253</v>
      </c>
      <c r="X324" s="115">
        <v>26574</v>
      </c>
      <c r="Y324" s="115">
        <v>35679</v>
      </c>
      <c r="Z324" s="115">
        <v>28688</v>
      </c>
      <c r="AA324" s="115">
        <v>24722</v>
      </c>
      <c r="AB324" s="115">
        <v>9968</v>
      </c>
      <c r="AC324" s="115">
        <v>24929</v>
      </c>
      <c r="AD324" s="115">
        <v>27041</v>
      </c>
      <c r="AE324" s="115">
        <v>28042</v>
      </c>
      <c r="AF324" s="115">
        <v>63297</v>
      </c>
      <c r="AG324" s="116">
        <f t="shared" si="17"/>
        <v>9968</v>
      </c>
      <c r="AH324" s="116">
        <f t="shared" si="18"/>
        <v>63297</v>
      </c>
      <c r="AI324" s="140">
        <f t="shared" si="16"/>
        <v>28517.201216060486</v>
      </c>
    </row>
    <row r="325" spans="1:35">
      <c r="A325" s="133">
        <v>216</v>
      </c>
      <c r="B325" s="133" t="str">
        <f t="shared" si="19"/>
        <v>Recogedor de basura 1 (Compra)</v>
      </c>
      <c r="C325" s="134" t="s">
        <v>666</v>
      </c>
      <c r="D325" s="134" t="s">
        <v>451</v>
      </c>
      <c r="E325" s="115">
        <v>5761</v>
      </c>
      <c r="F325" s="115">
        <v>26299</v>
      </c>
      <c r="G325" s="115">
        <v>6080</v>
      </c>
      <c r="H325" s="115">
        <v>5721</v>
      </c>
      <c r="I325" s="115">
        <v>5059</v>
      </c>
      <c r="J325" s="115">
        <v>5631</v>
      </c>
      <c r="K325" s="115">
        <v>7364</v>
      </c>
      <c r="L325" s="115">
        <v>4927</v>
      </c>
      <c r="M325" s="115">
        <v>7112</v>
      </c>
      <c r="N325" s="115">
        <v>8298</v>
      </c>
      <c r="O325" s="115">
        <v>6253</v>
      </c>
      <c r="P325" s="115">
        <v>6365</v>
      </c>
      <c r="Q325" s="115">
        <v>6489</v>
      </c>
      <c r="R325" s="115">
        <v>8856</v>
      </c>
      <c r="S325" s="115">
        <v>6627</v>
      </c>
      <c r="T325" s="115">
        <v>5996</v>
      </c>
      <c r="U325" s="115">
        <v>5418</v>
      </c>
      <c r="V325" s="115">
        <v>4742</v>
      </c>
      <c r="W325" s="115">
        <v>7123</v>
      </c>
      <c r="X325" s="115">
        <v>4524</v>
      </c>
      <c r="Y325" s="115">
        <v>6573</v>
      </c>
      <c r="Z325" s="115">
        <v>6145</v>
      </c>
      <c r="AA325" s="115">
        <v>4944</v>
      </c>
      <c r="AB325" s="115">
        <v>3763</v>
      </c>
      <c r="AC325" s="115">
        <v>4656</v>
      </c>
      <c r="AD325" s="115">
        <v>4717</v>
      </c>
      <c r="AE325" s="115">
        <v>5498</v>
      </c>
      <c r="AF325" s="115">
        <v>7205</v>
      </c>
      <c r="AG325" s="116">
        <f t="shared" si="17"/>
        <v>3763</v>
      </c>
      <c r="AH325" s="116">
        <f t="shared" si="18"/>
        <v>26299</v>
      </c>
      <c r="AI325" s="140">
        <f t="shared" si="16"/>
        <v>6404.4624403691805</v>
      </c>
    </row>
    <row r="326" spans="1:35">
      <c r="A326" s="133">
        <v>217</v>
      </c>
      <c r="B326" s="133" t="str">
        <f t="shared" si="19"/>
        <v>Recogedor de basura 2 (Compra)</v>
      </c>
      <c r="C326" s="134" t="s">
        <v>667</v>
      </c>
      <c r="D326" s="134" t="s">
        <v>451</v>
      </c>
      <c r="E326" s="115">
        <v>49093</v>
      </c>
      <c r="F326" s="115">
        <v>28552</v>
      </c>
      <c r="G326" s="115">
        <v>46867</v>
      </c>
      <c r="H326" s="115">
        <v>55992</v>
      </c>
      <c r="I326" s="115">
        <v>44386</v>
      </c>
      <c r="J326" s="115">
        <v>51177</v>
      </c>
      <c r="K326" s="115">
        <v>39976</v>
      </c>
      <c r="L326" s="115">
        <v>44068</v>
      </c>
      <c r="M326" s="115">
        <v>52179</v>
      </c>
      <c r="N326" s="115">
        <v>81114</v>
      </c>
      <c r="O326" s="115">
        <v>54449</v>
      </c>
      <c r="P326" s="115">
        <v>55417</v>
      </c>
      <c r="Q326" s="115">
        <v>56508</v>
      </c>
      <c r="R326" s="115">
        <v>87592</v>
      </c>
      <c r="S326" s="115">
        <v>57702</v>
      </c>
      <c r="T326" s="115">
        <v>49339</v>
      </c>
      <c r="U326" s="115">
        <v>42185</v>
      </c>
      <c r="V326" s="115">
        <v>20327</v>
      </c>
      <c r="W326" s="115">
        <v>62020</v>
      </c>
      <c r="X326" s="115">
        <v>44184</v>
      </c>
      <c r="Y326" s="115">
        <v>28167</v>
      </c>
      <c r="Z326" s="115">
        <v>53509</v>
      </c>
      <c r="AA326" s="115">
        <v>42080</v>
      </c>
      <c r="AB326" s="115">
        <v>3763</v>
      </c>
      <c r="AC326" s="115">
        <v>33605</v>
      </c>
      <c r="AD326" s="115">
        <v>27698</v>
      </c>
      <c r="AE326" s="115">
        <v>53861</v>
      </c>
      <c r="AF326" s="115">
        <v>10962</v>
      </c>
      <c r="AG326" s="116">
        <f t="shared" si="17"/>
        <v>3763</v>
      </c>
      <c r="AH326" s="116">
        <f t="shared" si="18"/>
        <v>87592</v>
      </c>
      <c r="AI326" s="140">
        <f t="shared" si="16"/>
        <v>38106.27091835154</v>
      </c>
    </row>
    <row r="327" spans="1:35">
      <c r="A327" s="133">
        <v>218</v>
      </c>
      <c r="B327" s="133" t="str">
        <f t="shared" si="19"/>
        <v>Atomizadores (Compra)</v>
      </c>
      <c r="C327" s="134" t="s">
        <v>668</v>
      </c>
      <c r="D327" s="134" t="s">
        <v>451</v>
      </c>
      <c r="E327" s="115">
        <v>3838</v>
      </c>
      <c r="F327" s="115">
        <v>5911</v>
      </c>
      <c r="G327" s="115">
        <v>3564</v>
      </c>
      <c r="H327" s="115">
        <v>4801</v>
      </c>
      <c r="I327" s="115">
        <v>2849</v>
      </c>
      <c r="J327" s="115">
        <v>2919</v>
      </c>
      <c r="K327" s="115">
        <v>4524</v>
      </c>
      <c r="L327" s="115">
        <v>3351</v>
      </c>
      <c r="M327" s="115">
        <v>3840</v>
      </c>
      <c r="N327" s="115">
        <v>5786</v>
      </c>
      <c r="O327" s="115">
        <v>2998</v>
      </c>
      <c r="P327" s="115">
        <v>3052</v>
      </c>
      <c r="Q327" s="115">
        <v>3112</v>
      </c>
      <c r="R327" s="115">
        <v>5506</v>
      </c>
      <c r="S327" s="115">
        <v>3177</v>
      </c>
      <c r="T327" s="115">
        <v>3998</v>
      </c>
      <c r="U327" s="115">
        <v>2735</v>
      </c>
      <c r="V327" s="115">
        <v>3795</v>
      </c>
      <c r="W327" s="115">
        <v>3415</v>
      </c>
      <c r="X327" s="115">
        <v>2932</v>
      </c>
      <c r="Y327" s="115">
        <v>3380</v>
      </c>
      <c r="Z327" s="115">
        <v>2947</v>
      </c>
      <c r="AA327" s="115">
        <v>2630</v>
      </c>
      <c r="AB327" s="115">
        <v>1368</v>
      </c>
      <c r="AC327" s="115">
        <v>5515</v>
      </c>
      <c r="AD327" s="115">
        <v>2597</v>
      </c>
      <c r="AE327" s="115">
        <v>4713</v>
      </c>
      <c r="AF327" s="115">
        <v>4067</v>
      </c>
      <c r="AG327" s="116">
        <f t="shared" si="17"/>
        <v>1368</v>
      </c>
      <c r="AH327" s="116">
        <f t="shared" si="18"/>
        <v>5911</v>
      </c>
      <c r="AI327" s="140">
        <f t="shared" si="16"/>
        <v>3481.4805274831051</v>
      </c>
    </row>
    <row r="328" spans="1:35">
      <c r="A328" s="133">
        <v>219</v>
      </c>
      <c r="B328" s="133" t="str">
        <f t="shared" si="19"/>
        <v>Caneca para almacenar ropa sucia  (Compra)</v>
      </c>
      <c r="C328" s="134" t="s">
        <v>669</v>
      </c>
      <c r="D328" s="134" t="s">
        <v>451</v>
      </c>
      <c r="E328" s="115">
        <v>71536</v>
      </c>
      <c r="F328" s="115">
        <v>45405</v>
      </c>
      <c r="G328" s="115">
        <v>51579</v>
      </c>
      <c r="H328" s="115">
        <v>24462</v>
      </c>
      <c r="I328" s="115">
        <v>15837</v>
      </c>
      <c r="J328" s="115">
        <v>51020</v>
      </c>
      <c r="K328" s="115">
        <v>26300</v>
      </c>
      <c r="L328" s="115">
        <v>22995</v>
      </c>
      <c r="M328" s="115">
        <v>60595</v>
      </c>
      <c r="N328" s="115">
        <v>69222</v>
      </c>
      <c r="O328" s="115">
        <v>49793</v>
      </c>
      <c r="P328" s="115">
        <v>50679</v>
      </c>
      <c r="Q328" s="115">
        <v>51675</v>
      </c>
      <c r="R328" s="115">
        <v>67652</v>
      </c>
      <c r="S328" s="115">
        <v>52768</v>
      </c>
      <c r="T328" s="115">
        <v>74061</v>
      </c>
      <c r="U328" s="115">
        <v>33874</v>
      </c>
      <c r="V328" s="115">
        <v>38756</v>
      </c>
      <c r="W328" s="115">
        <v>56716</v>
      </c>
      <c r="X328" s="115">
        <v>39976</v>
      </c>
      <c r="Y328" s="115">
        <v>29294</v>
      </c>
      <c r="Z328" s="115">
        <v>48932</v>
      </c>
      <c r="AA328" s="115">
        <v>42080</v>
      </c>
      <c r="AB328" s="115">
        <v>16832</v>
      </c>
      <c r="AC328" s="115">
        <v>48261</v>
      </c>
      <c r="AD328" s="115">
        <v>45068</v>
      </c>
      <c r="AE328" s="115">
        <v>26931</v>
      </c>
      <c r="AF328" s="115">
        <v>43140</v>
      </c>
      <c r="AG328" s="116">
        <f t="shared" si="17"/>
        <v>15837</v>
      </c>
      <c r="AH328" s="116">
        <f t="shared" si="18"/>
        <v>74061</v>
      </c>
      <c r="AI328" s="140">
        <f t="shared" ref="AI328:AI391" si="20">GEOMEAN(E328:AH328)</f>
        <v>41095.876757939361</v>
      </c>
    </row>
    <row r="329" spans="1:35">
      <c r="A329" s="133">
        <v>220</v>
      </c>
      <c r="B329" s="133" t="str">
        <f t="shared" si="19"/>
        <v>Vasos  1 (Arrendamiento)</v>
      </c>
      <c r="C329" s="134" t="s">
        <v>670</v>
      </c>
      <c r="D329" s="134" t="s">
        <v>671</v>
      </c>
      <c r="E329" s="115">
        <v>789</v>
      </c>
      <c r="F329" s="115">
        <v>460</v>
      </c>
      <c r="G329" s="115">
        <v>884</v>
      </c>
      <c r="H329" s="115">
        <v>267</v>
      </c>
      <c r="I329" s="115">
        <v>1044</v>
      </c>
      <c r="J329" s="115">
        <v>728</v>
      </c>
      <c r="K329" s="115">
        <v>947</v>
      </c>
      <c r="L329" s="115">
        <v>507</v>
      </c>
      <c r="M329" s="115">
        <v>2030</v>
      </c>
      <c r="N329" s="115">
        <v>2104</v>
      </c>
      <c r="O329" s="115">
        <v>281</v>
      </c>
      <c r="P329" s="115">
        <v>286</v>
      </c>
      <c r="Q329" s="115">
        <v>292</v>
      </c>
      <c r="R329" s="115">
        <v>2279</v>
      </c>
      <c r="S329" s="115">
        <v>298</v>
      </c>
      <c r="T329" s="115">
        <v>1052</v>
      </c>
      <c r="U329" s="115">
        <v>873</v>
      </c>
      <c r="V329" s="115">
        <v>1483</v>
      </c>
      <c r="W329" s="115">
        <v>320</v>
      </c>
      <c r="X329" s="115">
        <v>361</v>
      </c>
      <c r="Y329" s="115">
        <v>1440</v>
      </c>
      <c r="Z329" s="115">
        <v>277</v>
      </c>
      <c r="AA329" s="115">
        <v>1157</v>
      </c>
      <c r="AB329" s="115">
        <v>1710</v>
      </c>
      <c r="AC329" s="115">
        <v>731</v>
      </c>
      <c r="AD329" s="115">
        <v>312</v>
      </c>
      <c r="AE329" s="115">
        <v>445</v>
      </c>
      <c r="AF329" s="115">
        <v>353</v>
      </c>
      <c r="AG329" s="116">
        <f t="shared" ref="AG329:AG392" si="21">MIN(E329:AF329)</f>
        <v>267</v>
      </c>
      <c r="AH329" s="116">
        <f t="shared" ref="AH329:AH392" si="22">MAX(E329:AF329)</f>
        <v>2279</v>
      </c>
      <c r="AI329" s="140">
        <f t="shared" si="20"/>
        <v>668.87803636629474</v>
      </c>
    </row>
    <row r="330" spans="1:35">
      <c r="A330" s="133">
        <v>221</v>
      </c>
      <c r="B330" s="133" t="str">
        <f t="shared" si="19"/>
        <v>Vasos  1 (Compra)</v>
      </c>
      <c r="C330" s="134" t="s">
        <v>670</v>
      </c>
      <c r="D330" s="134" t="s">
        <v>451</v>
      </c>
      <c r="E330" s="115">
        <v>3682</v>
      </c>
      <c r="F330" s="115">
        <v>3616</v>
      </c>
      <c r="G330" s="115">
        <v>5151</v>
      </c>
      <c r="H330" s="115">
        <v>5598</v>
      </c>
      <c r="I330" s="115">
        <v>3130</v>
      </c>
      <c r="J330" s="115">
        <v>3379</v>
      </c>
      <c r="K330" s="115">
        <v>3787</v>
      </c>
      <c r="L330" s="115">
        <v>1013</v>
      </c>
      <c r="M330" s="115">
        <v>7995</v>
      </c>
      <c r="N330" s="115">
        <v>8416</v>
      </c>
      <c r="O330" s="115">
        <v>3973</v>
      </c>
      <c r="P330" s="115">
        <v>4044</v>
      </c>
      <c r="Q330" s="115">
        <v>4124</v>
      </c>
      <c r="R330" s="115">
        <v>8064</v>
      </c>
      <c r="S330" s="115">
        <v>4210</v>
      </c>
      <c r="T330" s="115">
        <v>5155</v>
      </c>
      <c r="U330" s="115">
        <v>4240</v>
      </c>
      <c r="V330" s="115">
        <v>4608</v>
      </c>
      <c r="W330" s="115">
        <v>4526</v>
      </c>
      <c r="X330" s="115">
        <v>4509</v>
      </c>
      <c r="Y330" s="115">
        <v>4320</v>
      </c>
      <c r="Z330" s="115">
        <v>3905</v>
      </c>
      <c r="AA330" s="115">
        <v>3472</v>
      </c>
      <c r="AB330" s="115">
        <v>1736</v>
      </c>
      <c r="AC330" s="115">
        <v>2927</v>
      </c>
      <c r="AD330" s="115">
        <v>3756</v>
      </c>
      <c r="AE330" s="115">
        <v>4006</v>
      </c>
      <c r="AF330" s="115">
        <v>3933</v>
      </c>
      <c r="AG330" s="116">
        <f t="shared" si="21"/>
        <v>1013</v>
      </c>
      <c r="AH330" s="116">
        <f t="shared" si="22"/>
        <v>8416</v>
      </c>
      <c r="AI330" s="140">
        <f t="shared" si="20"/>
        <v>3939.1009966805141</v>
      </c>
    </row>
    <row r="331" spans="1:35">
      <c r="A331" s="133">
        <v>222</v>
      </c>
      <c r="B331" s="133" t="str">
        <f t="shared" si="19"/>
        <v>Vasos  2 (Arrendamiento)</v>
      </c>
      <c r="C331" s="134" t="s">
        <v>672</v>
      </c>
      <c r="D331" s="134" t="s">
        <v>671</v>
      </c>
      <c r="E331" s="115">
        <v>905</v>
      </c>
      <c r="F331" s="115">
        <v>720</v>
      </c>
      <c r="G331" s="115">
        <v>1219</v>
      </c>
      <c r="H331" s="115">
        <v>665</v>
      </c>
      <c r="I331" s="115">
        <v>1377</v>
      </c>
      <c r="J331" s="115">
        <v>974</v>
      </c>
      <c r="K331" s="115">
        <v>1052</v>
      </c>
      <c r="L331" s="115">
        <v>1542</v>
      </c>
      <c r="M331" s="115">
        <v>1368</v>
      </c>
      <c r="N331" s="115">
        <v>2630</v>
      </c>
      <c r="O331" s="115">
        <v>361</v>
      </c>
      <c r="P331" s="115">
        <v>367</v>
      </c>
      <c r="Q331" s="115">
        <v>375</v>
      </c>
      <c r="R331" s="115">
        <v>2586</v>
      </c>
      <c r="S331" s="115">
        <v>383</v>
      </c>
      <c r="T331" s="115">
        <v>1157</v>
      </c>
      <c r="U331" s="115">
        <v>947</v>
      </c>
      <c r="V331" s="115">
        <v>1650</v>
      </c>
      <c r="W331" s="115">
        <v>410</v>
      </c>
      <c r="X331" s="115">
        <v>323</v>
      </c>
      <c r="Y331" s="115">
        <v>1878</v>
      </c>
      <c r="Z331" s="115">
        <v>356</v>
      </c>
      <c r="AA331" s="115">
        <v>2735</v>
      </c>
      <c r="AB331" s="115">
        <v>1894</v>
      </c>
      <c r="AC331" s="115">
        <v>838</v>
      </c>
      <c r="AD331" s="115">
        <v>352</v>
      </c>
      <c r="AE331" s="115">
        <v>533</v>
      </c>
      <c r="AF331" s="115">
        <v>353</v>
      </c>
      <c r="AG331" s="116">
        <f t="shared" si="21"/>
        <v>323</v>
      </c>
      <c r="AH331" s="116">
        <f t="shared" si="22"/>
        <v>2735</v>
      </c>
      <c r="AI331" s="140">
        <f t="shared" si="20"/>
        <v>852.28583485455636</v>
      </c>
    </row>
    <row r="332" spans="1:35">
      <c r="A332" s="133">
        <v>223</v>
      </c>
      <c r="B332" s="133" t="str">
        <f t="shared" si="19"/>
        <v>Vasos  2 (Compra)</v>
      </c>
      <c r="C332" s="134" t="s">
        <v>672</v>
      </c>
      <c r="D332" s="134" t="s">
        <v>451</v>
      </c>
      <c r="E332" s="115">
        <v>7680</v>
      </c>
      <c r="F332" s="115">
        <v>4191</v>
      </c>
      <c r="G332" s="115">
        <v>5258</v>
      </c>
      <c r="H332" s="115">
        <v>9704</v>
      </c>
      <c r="I332" s="115">
        <v>4131</v>
      </c>
      <c r="J332" s="115">
        <v>4452</v>
      </c>
      <c r="K332" s="115">
        <v>4208</v>
      </c>
      <c r="L332" s="115">
        <v>1542</v>
      </c>
      <c r="M332" s="115">
        <v>8395</v>
      </c>
      <c r="N332" s="115">
        <v>10520</v>
      </c>
      <c r="O332" s="115">
        <v>9242</v>
      </c>
      <c r="P332" s="115">
        <v>9406</v>
      </c>
      <c r="Q332" s="115">
        <v>9590</v>
      </c>
      <c r="R332" s="115">
        <v>10342</v>
      </c>
      <c r="S332" s="115">
        <v>9793</v>
      </c>
      <c r="T332" s="115">
        <v>9152</v>
      </c>
      <c r="U332" s="115">
        <v>4482</v>
      </c>
      <c r="V332" s="115">
        <v>5122</v>
      </c>
      <c r="W332" s="115">
        <v>10526</v>
      </c>
      <c r="X332" s="115">
        <v>4038</v>
      </c>
      <c r="Y332" s="115">
        <v>5633</v>
      </c>
      <c r="Z332" s="115">
        <v>9082</v>
      </c>
      <c r="AA332" s="115">
        <v>8100</v>
      </c>
      <c r="AB332" s="115">
        <v>1894</v>
      </c>
      <c r="AC332" s="115">
        <v>3352</v>
      </c>
      <c r="AD332" s="115">
        <v>4233</v>
      </c>
      <c r="AE332" s="115">
        <v>4807</v>
      </c>
      <c r="AF332" s="115">
        <v>4244</v>
      </c>
      <c r="AG332" s="116">
        <f t="shared" si="21"/>
        <v>1542</v>
      </c>
      <c r="AH332" s="116">
        <f t="shared" si="22"/>
        <v>10526</v>
      </c>
      <c r="AI332" s="140">
        <f t="shared" si="20"/>
        <v>5702.6755298567732</v>
      </c>
    </row>
    <row r="333" spans="1:35">
      <c r="A333" s="133">
        <v>224</v>
      </c>
      <c r="B333" s="133" t="str">
        <f t="shared" si="19"/>
        <v>Cuchara  (Compra)</v>
      </c>
      <c r="C333" s="134" t="s">
        <v>673</v>
      </c>
      <c r="D333" s="134" t="s">
        <v>451</v>
      </c>
      <c r="E333" s="115">
        <v>4261</v>
      </c>
      <c r="F333" s="115">
        <v>3721</v>
      </c>
      <c r="G333" s="115">
        <v>6260</v>
      </c>
      <c r="H333" s="115">
        <v>3453</v>
      </c>
      <c r="I333" s="115">
        <v>3255</v>
      </c>
      <c r="J333" s="115">
        <v>4207</v>
      </c>
      <c r="K333" s="115">
        <v>3682</v>
      </c>
      <c r="L333" s="115">
        <v>3161</v>
      </c>
      <c r="M333" s="115">
        <v>7048</v>
      </c>
      <c r="N333" s="115">
        <v>6327</v>
      </c>
      <c r="O333" s="115">
        <v>3225</v>
      </c>
      <c r="P333" s="115">
        <v>3283</v>
      </c>
      <c r="Q333" s="115">
        <v>3349</v>
      </c>
      <c r="R333" s="115">
        <v>6292</v>
      </c>
      <c r="S333" s="115">
        <v>3419</v>
      </c>
      <c r="T333" s="115">
        <v>5786</v>
      </c>
      <c r="U333" s="115">
        <v>2735</v>
      </c>
      <c r="V333" s="115">
        <v>3871</v>
      </c>
      <c r="W333" s="115">
        <v>3675</v>
      </c>
      <c r="X333" s="115">
        <v>3558</v>
      </c>
      <c r="Y333" s="115">
        <v>3193</v>
      </c>
      <c r="Z333" s="115">
        <v>3171</v>
      </c>
      <c r="AA333" s="115">
        <v>3156</v>
      </c>
      <c r="AB333" s="115">
        <v>1578</v>
      </c>
      <c r="AC333" s="115">
        <v>1650</v>
      </c>
      <c r="AD333" s="115">
        <v>4297</v>
      </c>
      <c r="AE333" s="115">
        <v>4006</v>
      </c>
      <c r="AF333" s="115">
        <v>2210</v>
      </c>
      <c r="AG333" s="116">
        <f t="shared" si="21"/>
        <v>1578</v>
      </c>
      <c r="AH333" s="116">
        <f t="shared" si="22"/>
        <v>7048</v>
      </c>
      <c r="AI333" s="140">
        <f t="shared" si="20"/>
        <v>3608.3412177303812</v>
      </c>
    </row>
    <row r="334" spans="1:35">
      <c r="A334" s="133">
        <v>225</v>
      </c>
      <c r="B334" s="133" t="str">
        <f t="shared" si="19"/>
        <v>Tenedor  (Compra)</v>
      </c>
      <c r="C334" s="134" t="s">
        <v>674</v>
      </c>
      <c r="D334" s="134" t="s">
        <v>451</v>
      </c>
      <c r="E334" s="115">
        <v>4545</v>
      </c>
      <c r="F334" s="115">
        <v>3721</v>
      </c>
      <c r="G334" s="115">
        <v>6375</v>
      </c>
      <c r="H334" s="115">
        <v>3453</v>
      </c>
      <c r="I334" s="115">
        <v>3503</v>
      </c>
      <c r="J334" s="115">
        <v>3777</v>
      </c>
      <c r="K334" s="115">
        <v>3682</v>
      </c>
      <c r="L334" s="115">
        <v>3161</v>
      </c>
      <c r="M334" s="115">
        <v>7048</v>
      </c>
      <c r="N334" s="115">
        <v>6658</v>
      </c>
      <c r="O334" s="115">
        <v>3250</v>
      </c>
      <c r="P334" s="115">
        <v>3309</v>
      </c>
      <c r="Q334" s="115">
        <v>3374</v>
      </c>
      <c r="R334" s="115">
        <v>6818</v>
      </c>
      <c r="S334" s="115">
        <v>3445</v>
      </c>
      <c r="T334" s="115">
        <v>5996</v>
      </c>
      <c r="U334" s="115">
        <v>2735</v>
      </c>
      <c r="V334" s="115">
        <v>3871</v>
      </c>
      <c r="W334" s="115">
        <v>3703</v>
      </c>
      <c r="X334" s="115">
        <v>3708</v>
      </c>
      <c r="Y334" s="115">
        <v>4007</v>
      </c>
      <c r="Z334" s="115">
        <v>3194</v>
      </c>
      <c r="AA334" s="115">
        <v>3156</v>
      </c>
      <c r="AB334" s="115">
        <v>1473</v>
      </c>
      <c r="AC334" s="115">
        <v>1650</v>
      </c>
      <c r="AD334" s="115">
        <v>4297</v>
      </c>
      <c r="AE334" s="115">
        <v>4006</v>
      </c>
      <c r="AF334" s="115">
        <v>2210</v>
      </c>
      <c r="AG334" s="116">
        <f t="shared" si="21"/>
        <v>1473</v>
      </c>
      <c r="AH334" s="116">
        <f t="shared" si="22"/>
        <v>7048</v>
      </c>
      <c r="AI334" s="140">
        <f t="shared" si="20"/>
        <v>3655.7227551813953</v>
      </c>
    </row>
    <row r="335" spans="1:35">
      <c r="A335" s="133">
        <v>226</v>
      </c>
      <c r="B335" s="133" t="str">
        <f t="shared" si="19"/>
        <v>Cuchillo  (Compra)</v>
      </c>
      <c r="C335" s="134" t="s">
        <v>675</v>
      </c>
      <c r="D335" s="134" t="s">
        <v>451</v>
      </c>
      <c r="E335" s="115">
        <v>6207</v>
      </c>
      <c r="F335" s="115">
        <v>3721</v>
      </c>
      <c r="G335" s="115">
        <v>7099</v>
      </c>
      <c r="H335" s="115">
        <v>18247</v>
      </c>
      <c r="I335" s="115">
        <v>4171</v>
      </c>
      <c r="J335" s="115">
        <v>10908</v>
      </c>
      <c r="K335" s="115">
        <v>3682</v>
      </c>
      <c r="L335" s="115">
        <v>7648</v>
      </c>
      <c r="M335" s="115">
        <v>26721</v>
      </c>
      <c r="N335" s="115">
        <v>11326</v>
      </c>
      <c r="O335" s="115">
        <v>13395</v>
      </c>
      <c r="P335" s="115">
        <v>13633</v>
      </c>
      <c r="Q335" s="115">
        <v>13901</v>
      </c>
      <c r="R335" s="115">
        <v>12218</v>
      </c>
      <c r="S335" s="115">
        <v>14196</v>
      </c>
      <c r="T335" s="115">
        <v>7680</v>
      </c>
      <c r="U335" s="115">
        <v>4944</v>
      </c>
      <c r="V335" s="115">
        <v>17943</v>
      </c>
      <c r="W335" s="115">
        <v>15258</v>
      </c>
      <c r="X335" s="115">
        <v>4427</v>
      </c>
      <c r="Y335" s="115">
        <v>9953</v>
      </c>
      <c r="Z335" s="115">
        <v>13164</v>
      </c>
      <c r="AA335" s="115">
        <v>3682</v>
      </c>
      <c r="AB335" s="115">
        <v>1473</v>
      </c>
      <c r="AC335" s="115">
        <v>11706</v>
      </c>
      <c r="AD335" s="115">
        <v>5558</v>
      </c>
      <c r="AE335" s="115">
        <v>4040</v>
      </c>
      <c r="AF335" s="115">
        <v>3094</v>
      </c>
      <c r="AG335" s="116">
        <f t="shared" si="21"/>
        <v>1473</v>
      </c>
      <c r="AH335" s="116">
        <f t="shared" si="22"/>
        <v>26721</v>
      </c>
      <c r="AI335" s="140">
        <f t="shared" si="20"/>
        <v>7779.2172997682937</v>
      </c>
    </row>
    <row r="336" spans="1:35">
      <c r="A336" s="133">
        <v>227</v>
      </c>
      <c r="B336" s="133" t="str">
        <f t="shared" si="19"/>
        <v>Cuchara pequeña  (Compra)</v>
      </c>
      <c r="C336" s="134" t="s">
        <v>676</v>
      </c>
      <c r="D336" s="134" t="s">
        <v>451</v>
      </c>
      <c r="E336" s="115">
        <v>3808</v>
      </c>
      <c r="F336" s="115">
        <v>1328</v>
      </c>
      <c r="G336" s="115">
        <v>4002</v>
      </c>
      <c r="H336" s="115">
        <v>3223</v>
      </c>
      <c r="I336" s="115">
        <v>2684</v>
      </c>
      <c r="J336" s="115">
        <v>2939</v>
      </c>
      <c r="K336" s="115">
        <v>2104</v>
      </c>
      <c r="L336" s="115">
        <v>2105</v>
      </c>
      <c r="M336" s="115">
        <v>4797</v>
      </c>
      <c r="N336" s="115">
        <v>6229</v>
      </c>
      <c r="O336" s="115">
        <v>3062</v>
      </c>
      <c r="P336" s="115">
        <v>3118</v>
      </c>
      <c r="Q336" s="115">
        <v>3178</v>
      </c>
      <c r="R336" s="115">
        <v>5684</v>
      </c>
      <c r="S336" s="115">
        <v>3245</v>
      </c>
      <c r="T336" s="115">
        <v>5260</v>
      </c>
      <c r="U336" s="115">
        <v>2209</v>
      </c>
      <c r="V336" s="115">
        <v>3254</v>
      </c>
      <c r="W336" s="115">
        <v>3489</v>
      </c>
      <c r="X336" s="115">
        <v>2771</v>
      </c>
      <c r="Y336" s="115">
        <v>2670</v>
      </c>
      <c r="Z336" s="115">
        <v>3010</v>
      </c>
      <c r="AA336" s="115">
        <v>2946</v>
      </c>
      <c r="AB336" s="115">
        <v>1052</v>
      </c>
      <c r="AC336" s="115">
        <v>1140</v>
      </c>
      <c r="AD336" s="115">
        <v>3438</v>
      </c>
      <c r="AE336" s="115">
        <v>3366</v>
      </c>
      <c r="AF336" s="115">
        <v>2210</v>
      </c>
      <c r="AG336" s="116">
        <f t="shared" si="21"/>
        <v>1052</v>
      </c>
      <c r="AH336" s="116">
        <f t="shared" si="22"/>
        <v>6229</v>
      </c>
      <c r="AI336" s="140">
        <f t="shared" si="20"/>
        <v>2888.7764991414865</v>
      </c>
    </row>
    <row r="337" spans="1:35">
      <c r="A337" s="133">
        <v>228</v>
      </c>
      <c r="B337" s="133" t="str">
        <f t="shared" si="19"/>
        <v>Platos  1 (Arrendamiento)</v>
      </c>
      <c r="C337" s="134" t="s">
        <v>677</v>
      </c>
      <c r="D337" s="134" t="s">
        <v>671</v>
      </c>
      <c r="E337" s="115">
        <v>3892</v>
      </c>
      <c r="F337" s="115">
        <v>1025</v>
      </c>
      <c r="G337" s="115">
        <v>4348</v>
      </c>
      <c r="H337" s="115">
        <v>1247</v>
      </c>
      <c r="I337" s="115">
        <v>2946</v>
      </c>
      <c r="J337" s="115">
        <v>3579</v>
      </c>
      <c r="K337" s="115">
        <v>1578</v>
      </c>
      <c r="L337" s="115">
        <v>1893</v>
      </c>
      <c r="M337" s="115">
        <v>3124</v>
      </c>
      <c r="N337" s="115">
        <v>12756</v>
      </c>
      <c r="O337" s="115">
        <v>1186</v>
      </c>
      <c r="P337" s="115">
        <v>1207</v>
      </c>
      <c r="Q337" s="115">
        <v>1230</v>
      </c>
      <c r="R337" s="115">
        <v>13145</v>
      </c>
      <c r="S337" s="115">
        <v>1256</v>
      </c>
      <c r="T337" s="115">
        <v>4103</v>
      </c>
      <c r="U337" s="115">
        <v>3524</v>
      </c>
      <c r="V337" s="115">
        <v>5895</v>
      </c>
      <c r="W337" s="115">
        <v>1350</v>
      </c>
      <c r="X337" s="115">
        <v>1203</v>
      </c>
      <c r="Y337" s="115">
        <v>8456</v>
      </c>
      <c r="Z337" s="115">
        <v>1165</v>
      </c>
      <c r="AA337" s="115">
        <v>4839</v>
      </c>
      <c r="AB337" s="115">
        <v>842</v>
      </c>
      <c r="AC337" s="115">
        <v>6252</v>
      </c>
      <c r="AD337" s="115">
        <v>1193</v>
      </c>
      <c r="AE337" s="115">
        <v>1422</v>
      </c>
      <c r="AF337" s="115">
        <v>3359</v>
      </c>
      <c r="AG337" s="116">
        <f t="shared" si="21"/>
        <v>842</v>
      </c>
      <c r="AH337" s="116">
        <f t="shared" si="22"/>
        <v>13145</v>
      </c>
      <c r="AI337" s="140">
        <f t="shared" si="20"/>
        <v>2558.1535968926319</v>
      </c>
    </row>
    <row r="338" spans="1:35">
      <c r="A338" s="133">
        <v>229</v>
      </c>
      <c r="B338" s="133" t="str">
        <f t="shared" si="19"/>
        <v>Platos  1 (Compra)</v>
      </c>
      <c r="C338" s="134" t="s">
        <v>677</v>
      </c>
      <c r="D338" s="134" t="s">
        <v>451</v>
      </c>
      <c r="E338" s="115">
        <v>19462</v>
      </c>
      <c r="F338" s="115">
        <v>2077</v>
      </c>
      <c r="G338" s="115">
        <v>21962</v>
      </c>
      <c r="H338" s="115">
        <v>14598</v>
      </c>
      <c r="I338" s="115">
        <v>8837</v>
      </c>
      <c r="J338" s="115">
        <v>35287</v>
      </c>
      <c r="K338" s="115">
        <v>7574</v>
      </c>
      <c r="L338" s="115">
        <v>3785</v>
      </c>
      <c r="M338" s="115">
        <v>17358</v>
      </c>
      <c r="N338" s="115">
        <v>51022</v>
      </c>
      <c r="O338" s="115">
        <v>13546</v>
      </c>
      <c r="P338" s="115">
        <v>13788</v>
      </c>
      <c r="Q338" s="115">
        <v>14059</v>
      </c>
      <c r="R338" s="115">
        <v>52579</v>
      </c>
      <c r="S338" s="115">
        <v>14356</v>
      </c>
      <c r="T338" s="115">
        <v>20935</v>
      </c>
      <c r="U338" s="115">
        <v>20409</v>
      </c>
      <c r="V338" s="115">
        <v>18307</v>
      </c>
      <c r="W338" s="115">
        <v>15429</v>
      </c>
      <c r="X338" s="115">
        <v>15039</v>
      </c>
      <c r="Y338" s="115">
        <v>25369</v>
      </c>
      <c r="Z338" s="115">
        <v>13312</v>
      </c>
      <c r="AA338" s="115">
        <v>14307</v>
      </c>
      <c r="AB338" s="115">
        <v>842</v>
      </c>
      <c r="AC338" s="115">
        <v>25008</v>
      </c>
      <c r="AD338" s="115">
        <v>14327</v>
      </c>
      <c r="AE338" s="115">
        <v>12792</v>
      </c>
      <c r="AF338" s="115">
        <v>34433</v>
      </c>
      <c r="AG338" s="116">
        <f t="shared" si="21"/>
        <v>842</v>
      </c>
      <c r="AH338" s="116">
        <f t="shared" si="22"/>
        <v>52579</v>
      </c>
      <c r="AI338" s="140">
        <f t="shared" si="20"/>
        <v>13615.301184431535</v>
      </c>
    </row>
    <row r="339" spans="1:35">
      <c r="A339" s="133">
        <v>230</v>
      </c>
      <c r="B339" s="133" t="str">
        <f t="shared" si="19"/>
        <v>Platos  2 (Arrendamiento)</v>
      </c>
      <c r="C339" s="134" t="s">
        <v>678</v>
      </c>
      <c r="D339" s="134" t="s">
        <v>671</v>
      </c>
      <c r="E339" s="115">
        <v>2735</v>
      </c>
      <c r="F339" s="115">
        <v>820</v>
      </c>
      <c r="G339" s="115">
        <v>3391</v>
      </c>
      <c r="H339" s="115">
        <v>786</v>
      </c>
      <c r="I339" s="115">
        <v>2525</v>
      </c>
      <c r="J339" s="115">
        <v>2641</v>
      </c>
      <c r="K339" s="115">
        <v>1473</v>
      </c>
      <c r="L339" s="115">
        <v>1104</v>
      </c>
      <c r="M339" s="115">
        <v>2998</v>
      </c>
      <c r="N339" s="115">
        <v>12493</v>
      </c>
      <c r="O339" s="115">
        <v>736</v>
      </c>
      <c r="P339" s="115">
        <v>750</v>
      </c>
      <c r="Q339" s="115">
        <v>764</v>
      </c>
      <c r="R339" s="115">
        <v>11392</v>
      </c>
      <c r="S339" s="115">
        <v>781</v>
      </c>
      <c r="T339" s="115">
        <v>2946</v>
      </c>
      <c r="U339" s="115">
        <v>3103</v>
      </c>
      <c r="V339" s="115">
        <v>4863</v>
      </c>
      <c r="W339" s="115">
        <v>839</v>
      </c>
      <c r="X339" s="115">
        <v>955</v>
      </c>
      <c r="Y339" s="115">
        <v>5786</v>
      </c>
      <c r="Z339" s="115">
        <v>725</v>
      </c>
      <c r="AA339" s="115">
        <v>3682</v>
      </c>
      <c r="AB339" s="115">
        <v>6102</v>
      </c>
      <c r="AC339" s="115">
        <v>2464</v>
      </c>
      <c r="AD339" s="115">
        <v>749</v>
      </c>
      <c r="AE339" s="115">
        <v>1384</v>
      </c>
      <c r="AF339" s="115">
        <v>2961</v>
      </c>
      <c r="AG339" s="116">
        <f t="shared" si="21"/>
        <v>725</v>
      </c>
      <c r="AH339" s="116">
        <f t="shared" si="22"/>
        <v>12493</v>
      </c>
      <c r="AI339" s="140">
        <f t="shared" si="20"/>
        <v>2045.0571146277362</v>
      </c>
    </row>
    <row r="340" spans="1:35">
      <c r="A340" s="133">
        <v>231</v>
      </c>
      <c r="B340" s="133" t="str">
        <f t="shared" si="19"/>
        <v>Platos  2 (Compra)</v>
      </c>
      <c r="C340" s="134" t="s">
        <v>678</v>
      </c>
      <c r="D340" s="134" t="s">
        <v>451</v>
      </c>
      <c r="E340" s="115">
        <v>16306</v>
      </c>
      <c r="F340" s="115">
        <v>1872</v>
      </c>
      <c r="G340" s="115">
        <v>18028</v>
      </c>
      <c r="H340" s="115">
        <v>14962</v>
      </c>
      <c r="I340" s="115">
        <v>10099</v>
      </c>
      <c r="J340" s="115">
        <v>28521</v>
      </c>
      <c r="K340" s="115">
        <v>7364</v>
      </c>
      <c r="L340" s="115">
        <v>2206</v>
      </c>
      <c r="M340" s="115">
        <v>13886</v>
      </c>
      <c r="N340" s="115">
        <v>49970</v>
      </c>
      <c r="O340" s="115">
        <v>13132</v>
      </c>
      <c r="P340" s="115">
        <v>13366</v>
      </c>
      <c r="Q340" s="115">
        <v>13629</v>
      </c>
      <c r="R340" s="115">
        <v>45568</v>
      </c>
      <c r="S340" s="115">
        <v>13916</v>
      </c>
      <c r="T340" s="115">
        <v>17779</v>
      </c>
      <c r="U340" s="115">
        <v>12624</v>
      </c>
      <c r="V340" s="115">
        <v>15103</v>
      </c>
      <c r="W340" s="115">
        <v>14957</v>
      </c>
      <c r="X340" s="115">
        <v>11938</v>
      </c>
      <c r="Y340" s="115">
        <v>17359</v>
      </c>
      <c r="Z340" s="115">
        <v>12905</v>
      </c>
      <c r="AA340" s="115">
        <v>11046</v>
      </c>
      <c r="AB340" s="115">
        <v>6102</v>
      </c>
      <c r="AC340" s="115">
        <v>9853</v>
      </c>
      <c r="AD340" s="115">
        <v>8994</v>
      </c>
      <c r="AE340" s="115">
        <v>12456</v>
      </c>
      <c r="AF340" s="115">
        <v>30145</v>
      </c>
      <c r="AG340" s="116">
        <f t="shared" si="21"/>
        <v>1872</v>
      </c>
      <c r="AH340" s="116">
        <f t="shared" si="22"/>
        <v>49970</v>
      </c>
      <c r="AI340" s="140">
        <f t="shared" si="20"/>
        <v>12649.347900305716</v>
      </c>
    </row>
    <row r="341" spans="1:35">
      <c r="A341" s="133">
        <v>232</v>
      </c>
      <c r="B341" s="133" t="str">
        <f t="shared" si="19"/>
        <v>Platos  3 (Arrendamiento)</v>
      </c>
      <c r="C341" s="134" t="s">
        <v>679</v>
      </c>
      <c r="D341" s="134" t="s">
        <v>671</v>
      </c>
      <c r="E341" s="115">
        <v>2525</v>
      </c>
      <c r="F341" s="115">
        <v>705</v>
      </c>
      <c r="G341" s="115">
        <v>2555</v>
      </c>
      <c r="H341" s="115">
        <v>786</v>
      </c>
      <c r="I341" s="115">
        <v>2525</v>
      </c>
      <c r="J341" s="115">
        <v>2073</v>
      </c>
      <c r="K341" s="115">
        <v>1368</v>
      </c>
      <c r="L341" s="115">
        <v>995</v>
      </c>
      <c r="M341" s="115">
        <v>3103</v>
      </c>
      <c r="N341" s="115">
        <v>11835</v>
      </c>
      <c r="O341" s="115">
        <v>603</v>
      </c>
      <c r="P341" s="115">
        <v>614</v>
      </c>
      <c r="Q341" s="115">
        <v>626</v>
      </c>
      <c r="R341" s="115">
        <v>10516</v>
      </c>
      <c r="S341" s="115">
        <v>640</v>
      </c>
      <c r="T341" s="115">
        <v>2735</v>
      </c>
      <c r="U341" s="115">
        <v>2683</v>
      </c>
      <c r="V341" s="115">
        <v>4052</v>
      </c>
      <c r="W341" s="115">
        <v>688</v>
      </c>
      <c r="X341" s="115">
        <v>706</v>
      </c>
      <c r="Y341" s="115">
        <v>3115</v>
      </c>
      <c r="Z341" s="115">
        <v>593</v>
      </c>
      <c r="AA341" s="115">
        <v>2209</v>
      </c>
      <c r="AB341" s="115">
        <v>3787</v>
      </c>
      <c r="AC341" s="115">
        <v>1463</v>
      </c>
      <c r="AD341" s="115">
        <v>437</v>
      </c>
      <c r="AE341" s="115">
        <v>1631</v>
      </c>
      <c r="AF341" s="115">
        <v>2210</v>
      </c>
      <c r="AG341" s="116">
        <f t="shared" si="21"/>
        <v>437</v>
      </c>
      <c r="AH341" s="116">
        <f t="shared" si="22"/>
        <v>11835</v>
      </c>
      <c r="AI341" s="140">
        <f t="shared" si="20"/>
        <v>1658.1787630764491</v>
      </c>
    </row>
    <row r="342" spans="1:35">
      <c r="A342" s="133">
        <v>233</v>
      </c>
      <c r="B342" s="133" t="str">
        <f t="shared" si="19"/>
        <v>Platos  3 (Compra)</v>
      </c>
      <c r="C342" s="134" t="s">
        <v>679</v>
      </c>
      <c r="D342" s="134" t="s">
        <v>451</v>
      </c>
      <c r="E342" s="115">
        <v>11888</v>
      </c>
      <c r="F342" s="115">
        <v>1757</v>
      </c>
      <c r="G342" s="115">
        <v>12570</v>
      </c>
      <c r="H342" s="115">
        <v>10340</v>
      </c>
      <c r="I342" s="115">
        <v>10099</v>
      </c>
      <c r="J342" s="115">
        <v>21126</v>
      </c>
      <c r="K342" s="115">
        <v>7154</v>
      </c>
      <c r="L342" s="115">
        <v>1990</v>
      </c>
      <c r="M342" s="115">
        <v>20830</v>
      </c>
      <c r="N342" s="115">
        <v>47340</v>
      </c>
      <c r="O342" s="115">
        <v>10475</v>
      </c>
      <c r="P342" s="115">
        <v>10661</v>
      </c>
      <c r="Q342" s="115">
        <v>10870</v>
      </c>
      <c r="R342" s="115">
        <v>42063</v>
      </c>
      <c r="S342" s="115">
        <v>11100</v>
      </c>
      <c r="T342" s="115">
        <v>13360</v>
      </c>
      <c r="U342" s="115">
        <v>8469</v>
      </c>
      <c r="V342" s="115">
        <v>12583</v>
      </c>
      <c r="W342" s="115">
        <v>11931</v>
      </c>
      <c r="X342" s="115">
        <v>8818</v>
      </c>
      <c r="Y342" s="115">
        <v>9346</v>
      </c>
      <c r="Z342" s="115">
        <v>10293</v>
      </c>
      <c r="AA342" s="115">
        <v>6522</v>
      </c>
      <c r="AB342" s="115">
        <v>3787</v>
      </c>
      <c r="AC342" s="115">
        <v>5853</v>
      </c>
      <c r="AD342" s="115">
        <v>5246</v>
      </c>
      <c r="AE342" s="115">
        <v>14678</v>
      </c>
      <c r="AF342" s="115">
        <v>22941</v>
      </c>
      <c r="AG342" s="116">
        <f t="shared" si="21"/>
        <v>1757</v>
      </c>
      <c r="AH342" s="116">
        <f t="shared" si="22"/>
        <v>47340</v>
      </c>
      <c r="AI342" s="140">
        <f t="shared" si="20"/>
        <v>10115.294488950354</v>
      </c>
    </row>
    <row r="343" spans="1:35">
      <c r="A343" s="133">
        <v>234</v>
      </c>
      <c r="B343" s="133" t="str">
        <f t="shared" si="19"/>
        <v>Platos  4 (Arrendamiento)</v>
      </c>
      <c r="C343" s="134" t="s">
        <v>680</v>
      </c>
      <c r="D343" s="134" t="s">
        <v>671</v>
      </c>
      <c r="E343" s="115">
        <v>2735</v>
      </c>
      <c r="F343" s="115">
        <v>857</v>
      </c>
      <c r="G343" s="115">
        <v>3197</v>
      </c>
      <c r="H343" s="115">
        <v>1021</v>
      </c>
      <c r="I343" s="115">
        <v>3288</v>
      </c>
      <c r="J343" s="115">
        <v>2527</v>
      </c>
      <c r="K343" s="115">
        <v>1683</v>
      </c>
      <c r="L343" s="115">
        <v>1149</v>
      </c>
      <c r="M343" s="115">
        <v>2788</v>
      </c>
      <c r="N343" s="115">
        <v>11835</v>
      </c>
      <c r="O343" s="115">
        <v>645</v>
      </c>
      <c r="P343" s="115">
        <v>656</v>
      </c>
      <c r="Q343" s="115">
        <v>669</v>
      </c>
      <c r="R343" s="115">
        <v>10516</v>
      </c>
      <c r="S343" s="115">
        <v>683</v>
      </c>
      <c r="T343" s="115">
        <v>2946</v>
      </c>
      <c r="U343" s="115">
        <v>2693</v>
      </c>
      <c r="V343" s="115">
        <v>3940</v>
      </c>
      <c r="W343" s="115">
        <v>734</v>
      </c>
      <c r="X343" s="115">
        <v>893</v>
      </c>
      <c r="Y343" s="115">
        <v>4382</v>
      </c>
      <c r="Z343" s="115">
        <v>633</v>
      </c>
      <c r="AA343" s="115">
        <v>2525</v>
      </c>
      <c r="AB343" s="115">
        <v>5260</v>
      </c>
      <c r="AC343" s="115">
        <v>1996</v>
      </c>
      <c r="AD343" s="115">
        <v>876</v>
      </c>
      <c r="AE343" s="115">
        <v>973</v>
      </c>
      <c r="AF343" s="115">
        <v>2520</v>
      </c>
      <c r="AG343" s="116">
        <f t="shared" si="21"/>
        <v>633</v>
      </c>
      <c r="AH343" s="116">
        <f t="shared" si="22"/>
        <v>11835</v>
      </c>
      <c r="AI343" s="140">
        <f t="shared" si="20"/>
        <v>1891.015949240006</v>
      </c>
    </row>
    <row r="344" spans="1:35">
      <c r="A344" s="133">
        <v>235</v>
      </c>
      <c r="B344" s="133" t="str">
        <f t="shared" si="19"/>
        <v>Platos  4 (Compra)</v>
      </c>
      <c r="C344" s="134" t="s">
        <v>680</v>
      </c>
      <c r="D344" s="134" t="s">
        <v>451</v>
      </c>
      <c r="E344" s="115">
        <v>18726</v>
      </c>
      <c r="F344" s="115">
        <v>857</v>
      </c>
      <c r="G344" s="115">
        <v>17474</v>
      </c>
      <c r="H344" s="115">
        <v>10218</v>
      </c>
      <c r="I344" s="115">
        <v>11834</v>
      </c>
      <c r="J344" s="115">
        <v>28476</v>
      </c>
      <c r="K344" s="115">
        <v>5681</v>
      </c>
      <c r="L344" s="115">
        <v>2297</v>
      </c>
      <c r="M344" s="115">
        <v>17358</v>
      </c>
      <c r="N344" s="115">
        <v>47340</v>
      </c>
      <c r="O344" s="115">
        <v>9993</v>
      </c>
      <c r="P344" s="115">
        <v>10170</v>
      </c>
      <c r="Q344" s="115">
        <v>10370</v>
      </c>
      <c r="R344" s="115">
        <v>42063</v>
      </c>
      <c r="S344" s="115">
        <v>10589</v>
      </c>
      <c r="T344" s="115">
        <v>20198</v>
      </c>
      <c r="U344" s="115">
        <v>9889</v>
      </c>
      <c r="V344" s="115">
        <v>12234</v>
      </c>
      <c r="W344" s="115">
        <v>11381</v>
      </c>
      <c r="X344" s="115">
        <v>11169</v>
      </c>
      <c r="Y344" s="115">
        <v>13145</v>
      </c>
      <c r="Z344" s="115">
        <v>9819</v>
      </c>
      <c r="AA344" s="115">
        <v>7469</v>
      </c>
      <c r="AB344" s="115">
        <v>5260</v>
      </c>
      <c r="AC344" s="115">
        <v>7982</v>
      </c>
      <c r="AD344" s="115">
        <v>10516</v>
      </c>
      <c r="AE344" s="115">
        <v>8753</v>
      </c>
      <c r="AF344" s="115">
        <v>25814</v>
      </c>
      <c r="AG344" s="116">
        <f t="shared" si="21"/>
        <v>857</v>
      </c>
      <c r="AH344" s="116">
        <f t="shared" si="22"/>
        <v>47340</v>
      </c>
      <c r="AI344" s="140">
        <f t="shared" si="20"/>
        <v>10608.926104027923</v>
      </c>
    </row>
    <row r="345" spans="1:35">
      <c r="A345" s="133">
        <v>236</v>
      </c>
      <c r="B345" s="133" t="str">
        <f t="shared" si="19"/>
        <v>Platos  5 (Arrendamiento)</v>
      </c>
      <c r="C345" s="134" t="s">
        <v>681</v>
      </c>
      <c r="D345" s="134" t="s">
        <v>671</v>
      </c>
      <c r="E345" s="115">
        <v>3387</v>
      </c>
      <c r="F345" s="115">
        <v>870</v>
      </c>
      <c r="G345" s="115">
        <v>3638</v>
      </c>
      <c r="H345" s="115">
        <v>1021</v>
      </c>
      <c r="I345" s="115">
        <v>3945</v>
      </c>
      <c r="J345" s="115">
        <v>2937</v>
      </c>
      <c r="K345" s="115">
        <v>1894</v>
      </c>
      <c r="L345" s="115">
        <v>1587</v>
      </c>
      <c r="M345" s="115">
        <v>3121</v>
      </c>
      <c r="N345" s="115">
        <v>11282</v>
      </c>
      <c r="O345" s="115">
        <v>723</v>
      </c>
      <c r="P345" s="115">
        <v>735</v>
      </c>
      <c r="Q345" s="115">
        <v>750</v>
      </c>
      <c r="R345" s="115">
        <v>11392</v>
      </c>
      <c r="S345" s="115">
        <v>766</v>
      </c>
      <c r="T345" s="115">
        <v>3577</v>
      </c>
      <c r="U345" s="115">
        <v>2893</v>
      </c>
      <c r="V345" s="115">
        <v>7297</v>
      </c>
      <c r="W345" s="115">
        <v>823</v>
      </c>
      <c r="X345" s="115">
        <v>1099</v>
      </c>
      <c r="Y345" s="115">
        <v>6760</v>
      </c>
      <c r="Z345" s="115">
        <v>710</v>
      </c>
      <c r="AA345" s="115">
        <v>3892</v>
      </c>
      <c r="AB345" s="115">
        <v>10520</v>
      </c>
      <c r="AC345" s="115">
        <v>1996</v>
      </c>
      <c r="AD345" s="115">
        <v>857</v>
      </c>
      <c r="AE345" s="115">
        <v>1122</v>
      </c>
      <c r="AF345" s="115">
        <v>2608</v>
      </c>
      <c r="AG345" s="116">
        <f t="shared" si="21"/>
        <v>710</v>
      </c>
      <c r="AH345" s="116">
        <f t="shared" si="22"/>
        <v>11392</v>
      </c>
      <c r="AI345" s="140">
        <f t="shared" si="20"/>
        <v>2222.3253559016571</v>
      </c>
    </row>
    <row r="346" spans="1:35">
      <c r="A346" s="133">
        <v>237</v>
      </c>
      <c r="B346" s="133" t="str">
        <f t="shared" si="19"/>
        <v>Platos  5 (Compra)</v>
      </c>
      <c r="C346" s="134" t="s">
        <v>681</v>
      </c>
      <c r="D346" s="134" t="s">
        <v>451</v>
      </c>
      <c r="E346" s="115">
        <v>16906</v>
      </c>
      <c r="F346" s="115">
        <v>3184</v>
      </c>
      <c r="G346" s="115">
        <v>20057</v>
      </c>
      <c r="H346" s="115">
        <v>18247</v>
      </c>
      <c r="I346" s="115">
        <v>15779</v>
      </c>
      <c r="J346" s="115">
        <v>21302</v>
      </c>
      <c r="K346" s="115">
        <v>6207</v>
      </c>
      <c r="L346" s="115">
        <v>3175</v>
      </c>
      <c r="M346" s="115">
        <v>18915</v>
      </c>
      <c r="N346" s="115">
        <v>48392</v>
      </c>
      <c r="O346" s="115">
        <v>17978</v>
      </c>
      <c r="P346" s="115">
        <v>18297</v>
      </c>
      <c r="Q346" s="115">
        <v>18658</v>
      </c>
      <c r="R346" s="115">
        <v>45568</v>
      </c>
      <c r="S346" s="115">
        <v>19053</v>
      </c>
      <c r="T346" s="115">
        <v>18410</v>
      </c>
      <c r="U346" s="115">
        <v>11362</v>
      </c>
      <c r="V346" s="115">
        <v>22660</v>
      </c>
      <c r="W346" s="115">
        <v>20478</v>
      </c>
      <c r="X346" s="115">
        <v>13748</v>
      </c>
      <c r="Y346" s="115">
        <v>20280</v>
      </c>
      <c r="Z346" s="115">
        <v>17668</v>
      </c>
      <c r="AA346" s="115">
        <v>11572</v>
      </c>
      <c r="AB346" s="115">
        <v>15780</v>
      </c>
      <c r="AC346" s="115">
        <v>7982</v>
      </c>
      <c r="AD346" s="115">
        <v>10300</v>
      </c>
      <c r="AE346" s="115">
        <v>10099</v>
      </c>
      <c r="AF346" s="115">
        <v>26521</v>
      </c>
      <c r="AG346" s="116">
        <f t="shared" si="21"/>
        <v>3175</v>
      </c>
      <c r="AH346" s="116">
        <f t="shared" si="22"/>
        <v>48392</v>
      </c>
      <c r="AI346" s="140">
        <f t="shared" si="20"/>
        <v>14990.158939745281</v>
      </c>
    </row>
    <row r="347" spans="1:35">
      <c r="A347" s="133">
        <v>238</v>
      </c>
      <c r="B347" s="133" t="str">
        <f t="shared" si="19"/>
        <v>Pocillos  (Arrendamiento)</v>
      </c>
      <c r="C347" s="134" t="s">
        <v>682</v>
      </c>
      <c r="D347" s="134" t="s">
        <v>671</v>
      </c>
      <c r="E347" s="115">
        <v>1736</v>
      </c>
      <c r="F347" s="115">
        <v>899</v>
      </c>
      <c r="G347" s="115">
        <v>1839</v>
      </c>
      <c r="H347" s="115">
        <v>812</v>
      </c>
      <c r="I347" s="115">
        <v>2294</v>
      </c>
      <c r="J347" s="115">
        <v>2002</v>
      </c>
      <c r="K347" s="115">
        <v>1683</v>
      </c>
      <c r="L347" s="115">
        <v>804</v>
      </c>
      <c r="M347" s="115">
        <v>3861</v>
      </c>
      <c r="N347" s="115">
        <v>3741</v>
      </c>
      <c r="O347" s="115">
        <v>422</v>
      </c>
      <c r="P347" s="115">
        <v>430</v>
      </c>
      <c r="Q347" s="115">
        <v>439</v>
      </c>
      <c r="R347" s="115">
        <v>3768</v>
      </c>
      <c r="S347" s="115">
        <v>448</v>
      </c>
      <c r="T347" s="115">
        <v>1999</v>
      </c>
      <c r="U347" s="115">
        <v>2020</v>
      </c>
      <c r="V347" s="115">
        <v>31138</v>
      </c>
      <c r="W347" s="115">
        <v>481</v>
      </c>
      <c r="X347" s="115">
        <v>693</v>
      </c>
      <c r="Y347" s="115">
        <v>3881</v>
      </c>
      <c r="Z347" s="115">
        <v>416</v>
      </c>
      <c r="AA347" s="115">
        <v>2630</v>
      </c>
      <c r="AB347" s="115">
        <v>4734</v>
      </c>
      <c r="AC347" s="115">
        <v>1065</v>
      </c>
      <c r="AD347" s="115">
        <v>827</v>
      </c>
      <c r="AE347" s="115">
        <v>300</v>
      </c>
      <c r="AF347" s="115">
        <v>1945</v>
      </c>
      <c r="AG347" s="116">
        <f t="shared" si="21"/>
        <v>300</v>
      </c>
      <c r="AH347" s="116">
        <f t="shared" si="22"/>
        <v>31138</v>
      </c>
      <c r="AI347" s="140">
        <f t="shared" si="20"/>
        <v>1474.1249357138618</v>
      </c>
    </row>
    <row r="348" spans="1:35">
      <c r="A348" s="133">
        <v>239</v>
      </c>
      <c r="B348" s="133" t="str">
        <f t="shared" si="19"/>
        <v>Pocillos  (Compra)</v>
      </c>
      <c r="C348" s="134" t="s">
        <v>682</v>
      </c>
      <c r="D348" s="134" t="s">
        <v>451</v>
      </c>
      <c r="E348" s="115">
        <v>10131</v>
      </c>
      <c r="F348" s="115">
        <v>5107</v>
      </c>
      <c r="G348" s="115">
        <v>14616</v>
      </c>
      <c r="H348" s="115">
        <v>8120</v>
      </c>
      <c r="I348" s="115">
        <v>6883</v>
      </c>
      <c r="J348" s="115">
        <v>12173</v>
      </c>
      <c r="K348" s="115">
        <v>6207</v>
      </c>
      <c r="L348" s="115">
        <v>2343</v>
      </c>
      <c r="M348" s="115">
        <v>10730</v>
      </c>
      <c r="N348" s="115">
        <v>15037</v>
      </c>
      <c r="O348" s="115">
        <v>59560</v>
      </c>
      <c r="P348" s="115">
        <v>60618</v>
      </c>
      <c r="Q348" s="115">
        <v>61810</v>
      </c>
      <c r="R348" s="115">
        <v>15073</v>
      </c>
      <c r="S348" s="115">
        <v>63117</v>
      </c>
      <c r="T348" s="115">
        <v>11572</v>
      </c>
      <c r="U348" s="115">
        <v>9363</v>
      </c>
      <c r="V348" s="115">
        <v>15254</v>
      </c>
      <c r="W348" s="115">
        <v>67840</v>
      </c>
      <c r="X348" s="115">
        <v>8663</v>
      </c>
      <c r="Y348" s="115">
        <v>11642</v>
      </c>
      <c r="Z348" s="115">
        <v>58529</v>
      </c>
      <c r="AA348" s="115">
        <v>7680</v>
      </c>
      <c r="AB348" s="115">
        <v>4734</v>
      </c>
      <c r="AC348" s="115">
        <v>4256</v>
      </c>
      <c r="AD348" s="115">
        <v>7258</v>
      </c>
      <c r="AE348" s="115">
        <v>2693</v>
      </c>
      <c r="AF348" s="115">
        <v>20068</v>
      </c>
      <c r="AG348" s="116">
        <f t="shared" si="21"/>
        <v>2343</v>
      </c>
      <c r="AH348" s="116">
        <f t="shared" si="22"/>
        <v>67840</v>
      </c>
      <c r="AI348" s="140">
        <f t="shared" si="20"/>
        <v>12797.663735615371</v>
      </c>
    </row>
    <row r="349" spans="1:35">
      <c r="A349" s="133">
        <v>240</v>
      </c>
      <c r="B349" s="133" t="str">
        <f t="shared" si="19"/>
        <v>Juego de cubiertos  (Compra)</v>
      </c>
      <c r="C349" s="134" t="s">
        <v>683</v>
      </c>
      <c r="D349" s="134" t="s">
        <v>451</v>
      </c>
      <c r="E349" s="115">
        <v>106988</v>
      </c>
      <c r="F349" s="115">
        <v>162047</v>
      </c>
      <c r="G349" s="115">
        <v>128871</v>
      </c>
      <c r="H349" s="115">
        <v>158136</v>
      </c>
      <c r="I349" s="115">
        <v>61855</v>
      </c>
      <c r="J349" s="115">
        <v>111706</v>
      </c>
      <c r="K349" s="115">
        <v>47340</v>
      </c>
      <c r="L349" s="115">
        <v>76063</v>
      </c>
      <c r="M349" s="115">
        <v>107304</v>
      </c>
      <c r="N349" s="115">
        <v>172116</v>
      </c>
      <c r="O349" s="115">
        <v>147334</v>
      </c>
      <c r="P349" s="115">
        <v>149954</v>
      </c>
      <c r="Q349" s="115">
        <v>152904</v>
      </c>
      <c r="R349" s="115">
        <v>180544</v>
      </c>
      <c r="S349" s="115">
        <v>156137</v>
      </c>
      <c r="T349" s="115">
        <v>108461</v>
      </c>
      <c r="U349" s="115">
        <v>80688</v>
      </c>
      <c r="V349" s="115">
        <v>45762</v>
      </c>
      <c r="W349" s="115">
        <v>167820</v>
      </c>
      <c r="X349" s="115">
        <v>91958</v>
      </c>
      <c r="Y349" s="115">
        <v>58750</v>
      </c>
      <c r="Z349" s="115">
        <v>144786</v>
      </c>
      <c r="AA349" s="115">
        <v>115720</v>
      </c>
      <c r="AB349" s="115">
        <v>12414</v>
      </c>
      <c r="AC349" s="115">
        <v>153674</v>
      </c>
      <c r="AD349" s="115">
        <v>71123</v>
      </c>
      <c r="AE349" s="115">
        <v>121190</v>
      </c>
      <c r="AF349" s="115">
        <v>102636</v>
      </c>
      <c r="AG349" s="116">
        <f t="shared" si="21"/>
        <v>12414</v>
      </c>
      <c r="AH349" s="116">
        <f t="shared" si="22"/>
        <v>180544</v>
      </c>
      <c r="AI349" s="140">
        <f t="shared" si="20"/>
        <v>96613.749539910641</v>
      </c>
    </row>
    <row r="350" spans="1:35">
      <c r="A350" s="133">
        <v>241</v>
      </c>
      <c r="B350" s="133" t="str">
        <f t="shared" si="19"/>
        <v>Terno para café (Arrendamiento)</v>
      </c>
      <c r="C350" s="134" t="s">
        <v>684</v>
      </c>
      <c r="D350" s="134" t="s">
        <v>671</v>
      </c>
      <c r="E350" s="115">
        <v>3261</v>
      </c>
      <c r="F350" s="115">
        <v>1985</v>
      </c>
      <c r="G350" s="115">
        <v>3706</v>
      </c>
      <c r="H350" s="115">
        <v>1267</v>
      </c>
      <c r="I350" s="115">
        <v>3505</v>
      </c>
      <c r="J350" s="115">
        <v>3195</v>
      </c>
      <c r="K350" s="115">
        <v>2735</v>
      </c>
      <c r="L350" s="115">
        <v>1087</v>
      </c>
      <c r="M350" s="115">
        <v>16516</v>
      </c>
      <c r="N350" s="115">
        <v>8942</v>
      </c>
      <c r="O350" s="115">
        <v>708</v>
      </c>
      <c r="P350" s="115">
        <v>721</v>
      </c>
      <c r="Q350" s="115">
        <v>734</v>
      </c>
      <c r="R350" s="115">
        <v>8983</v>
      </c>
      <c r="S350" s="115">
        <v>750</v>
      </c>
      <c r="T350" s="115">
        <v>3472</v>
      </c>
      <c r="U350" s="115">
        <v>2998</v>
      </c>
      <c r="V350" s="115">
        <v>9426</v>
      </c>
      <c r="W350" s="115">
        <v>806</v>
      </c>
      <c r="X350" s="115">
        <v>1190</v>
      </c>
      <c r="Y350" s="115">
        <v>5133</v>
      </c>
      <c r="Z350" s="115">
        <v>695</v>
      </c>
      <c r="AA350" s="115">
        <v>4208</v>
      </c>
      <c r="AB350" s="115">
        <v>6838</v>
      </c>
      <c r="AC350" s="115">
        <v>3884</v>
      </c>
      <c r="AD350" s="115">
        <v>1247</v>
      </c>
      <c r="AE350" s="115">
        <v>2967</v>
      </c>
      <c r="AF350" s="115">
        <v>10564</v>
      </c>
      <c r="AG350" s="116">
        <f t="shared" si="21"/>
        <v>695</v>
      </c>
      <c r="AH350" s="116">
        <f t="shared" si="22"/>
        <v>16516</v>
      </c>
      <c r="AI350" s="140">
        <f t="shared" si="20"/>
        <v>2671.527373950219</v>
      </c>
    </row>
    <row r="351" spans="1:35">
      <c r="A351" s="133">
        <v>242</v>
      </c>
      <c r="B351" s="133" t="str">
        <f t="shared" si="19"/>
        <v>Terno para café (Compra)</v>
      </c>
      <c r="C351" s="134" t="s">
        <v>684</v>
      </c>
      <c r="D351" s="134" t="s">
        <v>451</v>
      </c>
      <c r="E351" s="115">
        <v>19041</v>
      </c>
      <c r="F351" s="115">
        <v>33019</v>
      </c>
      <c r="G351" s="115">
        <v>20058</v>
      </c>
      <c r="H351" s="115">
        <v>12663</v>
      </c>
      <c r="I351" s="115">
        <v>14021</v>
      </c>
      <c r="J351" s="115">
        <v>23024</v>
      </c>
      <c r="K351" s="115">
        <v>14307</v>
      </c>
      <c r="L351" s="115">
        <v>10378</v>
      </c>
      <c r="M351" s="115">
        <v>41664</v>
      </c>
      <c r="N351" s="115">
        <v>34386</v>
      </c>
      <c r="O351" s="115">
        <v>23722</v>
      </c>
      <c r="P351" s="115">
        <v>24143</v>
      </c>
      <c r="Q351" s="115">
        <v>24618</v>
      </c>
      <c r="R351" s="115">
        <v>35931</v>
      </c>
      <c r="S351" s="115">
        <v>25139</v>
      </c>
      <c r="T351" s="115">
        <v>20514</v>
      </c>
      <c r="U351" s="115">
        <v>14307</v>
      </c>
      <c r="V351" s="115">
        <v>29270</v>
      </c>
      <c r="W351" s="115">
        <v>27021</v>
      </c>
      <c r="X351" s="115">
        <v>14867</v>
      </c>
      <c r="Y351" s="115">
        <v>15398</v>
      </c>
      <c r="Z351" s="115">
        <v>23311</v>
      </c>
      <c r="AA351" s="115">
        <v>12624</v>
      </c>
      <c r="AB351" s="115">
        <v>6838</v>
      </c>
      <c r="AC351" s="115">
        <v>15537</v>
      </c>
      <c r="AD351" s="115">
        <v>14959</v>
      </c>
      <c r="AE351" s="115">
        <v>26707</v>
      </c>
      <c r="AF351" s="115">
        <v>106437</v>
      </c>
      <c r="AG351" s="116">
        <f t="shared" si="21"/>
        <v>6838</v>
      </c>
      <c r="AH351" s="116">
        <f t="shared" si="22"/>
        <v>106437</v>
      </c>
      <c r="AI351" s="140">
        <f t="shared" si="20"/>
        <v>21307.806018398391</v>
      </c>
    </row>
    <row r="352" spans="1:35">
      <c r="A352" s="133">
        <v>243</v>
      </c>
      <c r="B352" s="133" t="str">
        <f t="shared" si="19"/>
        <v>Vajilla  1 (Arrendamiento)</v>
      </c>
      <c r="C352" s="134" t="s">
        <v>685</v>
      </c>
      <c r="D352" s="134" t="s">
        <v>671</v>
      </c>
      <c r="E352" s="115">
        <v>47340</v>
      </c>
      <c r="F352" s="115">
        <v>69110</v>
      </c>
      <c r="G352" s="115">
        <v>60523</v>
      </c>
      <c r="H352" s="115">
        <v>31627</v>
      </c>
      <c r="I352" s="115">
        <v>38808</v>
      </c>
      <c r="J352" s="115">
        <v>75744</v>
      </c>
      <c r="K352" s="115">
        <v>47340</v>
      </c>
      <c r="L352" s="115">
        <v>26969</v>
      </c>
      <c r="M352" s="115">
        <v>96048</v>
      </c>
      <c r="N352" s="115">
        <v>95234</v>
      </c>
      <c r="O352" s="115">
        <v>29672</v>
      </c>
      <c r="P352" s="115">
        <v>30200</v>
      </c>
      <c r="Q352" s="115">
        <v>30794</v>
      </c>
      <c r="R352" s="115">
        <v>108926</v>
      </c>
      <c r="S352" s="115">
        <v>31444</v>
      </c>
      <c r="T352" s="115">
        <v>47550</v>
      </c>
      <c r="U352" s="115">
        <v>80794</v>
      </c>
      <c r="V352" s="115">
        <v>233707</v>
      </c>
      <c r="W352" s="115">
        <v>33798</v>
      </c>
      <c r="X352" s="115">
        <v>19095</v>
      </c>
      <c r="Y352" s="115">
        <v>143966</v>
      </c>
      <c r="Z352" s="115">
        <v>29158</v>
      </c>
      <c r="AA352" s="115">
        <v>66276</v>
      </c>
      <c r="AB352" s="115">
        <v>16569</v>
      </c>
      <c r="AC352" s="115">
        <v>34053</v>
      </c>
      <c r="AD352" s="115">
        <v>25769</v>
      </c>
      <c r="AE352" s="115">
        <v>53413</v>
      </c>
      <c r="AF352" s="115">
        <v>94327</v>
      </c>
      <c r="AG352" s="116">
        <f t="shared" si="21"/>
        <v>16569</v>
      </c>
      <c r="AH352" s="116">
        <f t="shared" si="22"/>
        <v>233707</v>
      </c>
      <c r="AI352" s="140">
        <f t="shared" si="20"/>
        <v>49996.031459691789</v>
      </c>
    </row>
    <row r="353" spans="1:35">
      <c r="A353" s="133">
        <v>244</v>
      </c>
      <c r="B353" s="133" t="str">
        <f t="shared" si="19"/>
        <v>Vajilla  1 (Compra)</v>
      </c>
      <c r="C353" s="134" t="s">
        <v>685</v>
      </c>
      <c r="D353" s="134" t="s">
        <v>451</v>
      </c>
      <c r="E353" s="115">
        <v>343373</v>
      </c>
      <c r="F353" s="115">
        <v>668750</v>
      </c>
      <c r="G353" s="115">
        <v>322639</v>
      </c>
      <c r="H353" s="115">
        <v>364928</v>
      </c>
      <c r="I353" s="115">
        <v>155233</v>
      </c>
      <c r="J353" s="115">
        <v>454460</v>
      </c>
      <c r="K353" s="115">
        <v>257740</v>
      </c>
      <c r="L353" s="115">
        <v>336640</v>
      </c>
      <c r="M353" s="115">
        <v>337692</v>
      </c>
      <c r="N353" s="115">
        <v>441256</v>
      </c>
      <c r="O353" s="115">
        <v>555477</v>
      </c>
      <c r="P353" s="115">
        <v>565355</v>
      </c>
      <c r="Q353" s="115">
        <v>576477</v>
      </c>
      <c r="R353" s="115">
        <v>435705</v>
      </c>
      <c r="S353" s="115">
        <v>588668</v>
      </c>
      <c r="T353" s="115">
        <v>344846</v>
      </c>
      <c r="U353" s="115">
        <v>372408</v>
      </c>
      <c r="V353" s="115">
        <v>725742</v>
      </c>
      <c r="W353" s="115">
        <v>632714</v>
      </c>
      <c r="X353" s="115">
        <v>238689</v>
      </c>
      <c r="Y353" s="115">
        <v>431899</v>
      </c>
      <c r="Z353" s="115">
        <v>545871</v>
      </c>
      <c r="AA353" s="115">
        <v>273520</v>
      </c>
      <c r="AB353" s="115">
        <v>110460</v>
      </c>
      <c r="AC353" s="115">
        <v>136212</v>
      </c>
      <c r="AD353" s="115">
        <v>309231</v>
      </c>
      <c r="AE353" s="115">
        <v>480722</v>
      </c>
      <c r="AF353" s="115">
        <v>944325</v>
      </c>
      <c r="AG353" s="116">
        <f t="shared" si="21"/>
        <v>110460</v>
      </c>
      <c r="AH353" s="116">
        <f t="shared" si="22"/>
        <v>944325</v>
      </c>
      <c r="AI353" s="140">
        <f t="shared" si="20"/>
        <v>379018.08444937464</v>
      </c>
    </row>
    <row r="354" spans="1:35">
      <c r="A354" s="133">
        <v>245</v>
      </c>
      <c r="B354" s="133" t="str">
        <f t="shared" si="19"/>
        <v>Vajilla  2 (Arrendamiento)</v>
      </c>
      <c r="C354" s="134" t="s">
        <v>686</v>
      </c>
      <c r="D354" s="134" t="s">
        <v>671</v>
      </c>
      <c r="E354" s="115">
        <v>33243</v>
      </c>
      <c r="F354" s="115">
        <v>58790</v>
      </c>
      <c r="G354" s="115">
        <v>33201</v>
      </c>
      <c r="H354" s="115">
        <v>14243</v>
      </c>
      <c r="I354" s="115">
        <v>28491</v>
      </c>
      <c r="J354" s="115">
        <v>37871</v>
      </c>
      <c r="K354" s="115">
        <v>26300</v>
      </c>
      <c r="L354" s="115">
        <v>14265</v>
      </c>
      <c r="M354" s="115">
        <v>48392</v>
      </c>
      <c r="N354" s="115">
        <v>84160</v>
      </c>
      <c r="O354" s="115">
        <v>13446</v>
      </c>
      <c r="P354" s="115">
        <v>13684</v>
      </c>
      <c r="Q354" s="115">
        <v>13954</v>
      </c>
      <c r="R354" s="115">
        <v>67479</v>
      </c>
      <c r="S354" s="115">
        <v>14249</v>
      </c>
      <c r="T354" s="115">
        <v>33454</v>
      </c>
      <c r="U354" s="115">
        <v>51232</v>
      </c>
      <c r="V354" s="115">
        <v>78547</v>
      </c>
      <c r="W354" s="115">
        <v>15316</v>
      </c>
      <c r="X354" s="115">
        <v>12499</v>
      </c>
      <c r="Y354" s="115">
        <v>112669</v>
      </c>
      <c r="Z354" s="115">
        <v>13214</v>
      </c>
      <c r="AA354" s="115">
        <v>33980</v>
      </c>
      <c r="AB354" s="115">
        <v>11030</v>
      </c>
      <c r="AC354" s="115">
        <v>17293</v>
      </c>
      <c r="AD354" s="115">
        <v>14772</v>
      </c>
      <c r="AE354" s="115">
        <v>22396</v>
      </c>
      <c r="AF354" s="115">
        <v>10697</v>
      </c>
      <c r="AG354" s="116">
        <f t="shared" si="21"/>
        <v>10697</v>
      </c>
      <c r="AH354" s="116">
        <f t="shared" si="22"/>
        <v>112669</v>
      </c>
      <c r="AI354" s="140">
        <f t="shared" si="20"/>
        <v>26304.539836319625</v>
      </c>
    </row>
    <row r="355" spans="1:35">
      <c r="A355" s="133">
        <v>246</v>
      </c>
      <c r="B355" s="133" t="str">
        <f t="shared" si="19"/>
        <v>Vajilla  2 (Compra)</v>
      </c>
      <c r="C355" s="134" t="s">
        <v>686</v>
      </c>
      <c r="D355" s="134" t="s">
        <v>451</v>
      </c>
      <c r="E355" s="115">
        <v>184100</v>
      </c>
      <c r="F355" s="115">
        <v>448030</v>
      </c>
      <c r="G355" s="115">
        <v>189641</v>
      </c>
      <c r="H355" s="115">
        <v>142431</v>
      </c>
      <c r="I355" s="115">
        <v>136758</v>
      </c>
      <c r="J355" s="115">
        <v>204507</v>
      </c>
      <c r="K355" s="115">
        <v>120980</v>
      </c>
      <c r="L355" s="115">
        <v>168320</v>
      </c>
      <c r="M355" s="115">
        <v>232492</v>
      </c>
      <c r="N355" s="115">
        <v>273646</v>
      </c>
      <c r="O355" s="115">
        <v>190180</v>
      </c>
      <c r="P355" s="115">
        <v>193562</v>
      </c>
      <c r="Q355" s="115">
        <v>197370</v>
      </c>
      <c r="R355" s="115">
        <v>269918</v>
      </c>
      <c r="S355" s="115">
        <v>201543</v>
      </c>
      <c r="T355" s="115">
        <v>185573</v>
      </c>
      <c r="U355" s="115">
        <v>189360</v>
      </c>
      <c r="V355" s="115">
        <v>243915</v>
      </c>
      <c r="W355" s="115">
        <v>216624</v>
      </c>
      <c r="X355" s="115">
        <v>156234</v>
      </c>
      <c r="Y355" s="115">
        <v>338008</v>
      </c>
      <c r="Z355" s="115">
        <v>186891</v>
      </c>
      <c r="AA355" s="115">
        <v>135918</v>
      </c>
      <c r="AB355" s="115">
        <v>73535</v>
      </c>
      <c r="AC355" s="115">
        <v>69170</v>
      </c>
      <c r="AD355" s="115">
        <v>177266</v>
      </c>
      <c r="AE355" s="115">
        <v>201563</v>
      </c>
      <c r="AF355" s="115">
        <v>107940</v>
      </c>
      <c r="AG355" s="116">
        <f t="shared" si="21"/>
        <v>69170</v>
      </c>
      <c r="AH355" s="116">
        <f t="shared" si="22"/>
        <v>448030</v>
      </c>
      <c r="AI355" s="140">
        <f t="shared" si="20"/>
        <v>180357.71947852118</v>
      </c>
    </row>
    <row r="356" spans="1:35">
      <c r="A356" s="133">
        <v>247</v>
      </c>
      <c r="B356" s="133" t="str">
        <f t="shared" si="19"/>
        <v>Cuchillo de cocina  (Compra)</v>
      </c>
      <c r="C356" s="134" t="s">
        <v>687</v>
      </c>
      <c r="D356" s="134" t="s">
        <v>451</v>
      </c>
      <c r="E356" s="115">
        <v>33874</v>
      </c>
      <c r="F356" s="115">
        <v>4307</v>
      </c>
      <c r="G356" s="115">
        <v>34141</v>
      </c>
      <c r="H356" s="115">
        <v>36493</v>
      </c>
      <c r="I356" s="115">
        <v>8415</v>
      </c>
      <c r="J356" s="115">
        <v>40814</v>
      </c>
      <c r="K356" s="115">
        <v>15254</v>
      </c>
      <c r="L356" s="115">
        <v>29982</v>
      </c>
      <c r="M356" s="115">
        <v>14097</v>
      </c>
      <c r="N356" s="115">
        <v>48506</v>
      </c>
      <c r="O356" s="115">
        <v>51566</v>
      </c>
      <c r="P356" s="115">
        <v>52483</v>
      </c>
      <c r="Q356" s="115">
        <v>53515</v>
      </c>
      <c r="R356" s="115">
        <v>56447</v>
      </c>
      <c r="S356" s="115">
        <v>54646</v>
      </c>
      <c r="T356" s="115">
        <v>35347</v>
      </c>
      <c r="U356" s="115">
        <v>19041</v>
      </c>
      <c r="V356" s="115">
        <v>73948</v>
      </c>
      <c r="W356" s="115">
        <v>58736</v>
      </c>
      <c r="X356" s="115">
        <v>22377</v>
      </c>
      <c r="Y356" s="115">
        <v>13351</v>
      </c>
      <c r="Z356" s="115">
        <v>50674</v>
      </c>
      <c r="AA356" s="115">
        <v>19462</v>
      </c>
      <c r="AB356" s="115">
        <v>11572</v>
      </c>
      <c r="AC356" s="115">
        <v>44802</v>
      </c>
      <c r="AD356" s="115">
        <v>30608</v>
      </c>
      <c r="AE356" s="115">
        <v>3770</v>
      </c>
      <c r="AF356" s="115">
        <v>31648</v>
      </c>
      <c r="AG356" s="116">
        <f t="shared" si="21"/>
        <v>3770</v>
      </c>
      <c r="AH356" s="116">
        <f t="shared" si="22"/>
        <v>73948</v>
      </c>
      <c r="AI356" s="140">
        <f t="shared" si="20"/>
        <v>26299.190486485844</v>
      </c>
    </row>
    <row r="357" spans="1:35">
      <c r="A357" s="133">
        <v>248</v>
      </c>
      <c r="B357" s="133" t="str">
        <f t="shared" si="19"/>
        <v>Tijeras de cocina  (Compra)</v>
      </c>
      <c r="C357" s="134" t="s">
        <v>688</v>
      </c>
      <c r="D357" s="134" t="s">
        <v>451</v>
      </c>
      <c r="E357" s="115">
        <v>25774</v>
      </c>
      <c r="F357" s="115">
        <v>12895</v>
      </c>
      <c r="G357" s="115">
        <v>24889</v>
      </c>
      <c r="H357" s="115">
        <v>36371</v>
      </c>
      <c r="I357" s="115">
        <v>21124</v>
      </c>
      <c r="J357" s="115">
        <v>54284</v>
      </c>
      <c r="K357" s="115">
        <v>17884</v>
      </c>
      <c r="L357" s="115">
        <v>19041</v>
      </c>
      <c r="M357" s="115">
        <v>33664</v>
      </c>
      <c r="N357" s="115">
        <v>34046</v>
      </c>
      <c r="O357" s="115">
        <v>25933</v>
      </c>
      <c r="P357" s="115">
        <v>26394</v>
      </c>
      <c r="Q357" s="115">
        <v>26912</v>
      </c>
      <c r="R357" s="115">
        <v>36812</v>
      </c>
      <c r="S357" s="115">
        <v>27482</v>
      </c>
      <c r="T357" s="115">
        <v>27247</v>
      </c>
      <c r="U357" s="115">
        <v>25248</v>
      </c>
      <c r="V357" s="115">
        <v>28844</v>
      </c>
      <c r="W357" s="115">
        <v>29538</v>
      </c>
      <c r="X357" s="115">
        <v>19448</v>
      </c>
      <c r="Y357" s="115">
        <v>31923</v>
      </c>
      <c r="Z357" s="115">
        <v>25484</v>
      </c>
      <c r="AA357" s="115">
        <v>19462</v>
      </c>
      <c r="AB357" s="115">
        <v>10520</v>
      </c>
      <c r="AC357" s="115">
        <v>33220</v>
      </c>
      <c r="AD357" s="115">
        <v>27772</v>
      </c>
      <c r="AE357" s="115">
        <v>17505</v>
      </c>
      <c r="AF357" s="115">
        <v>17151</v>
      </c>
      <c r="AG357" s="116">
        <f t="shared" si="21"/>
        <v>10520</v>
      </c>
      <c r="AH357" s="116">
        <f t="shared" si="22"/>
        <v>54284</v>
      </c>
      <c r="AI357" s="140">
        <f t="shared" si="20"/>
        <v>24883.071083090137</v>
      </c>
    </row>
    <row r="358" spans="1:35">
      <c r="A358" s="133">
        <v>249</v>
      </c>
      <c r="B358" s="133" t="str">
        <f t="shared" si="19"/>
        <v>Jarra  (Arrendamiento)</v>
      </c>
      <c r="C358" s="134" t="s">
        <v>689</v>
      </c>
      <c r="D358" s="134" t="s">
        <v>671</v>
      </c>
      <c r="E358" s="115">
        <v>4050</v>
      </c>
      <c r="F358" s="115">
        <v>2999</v>
      </c>
      <c r="G358" s="115">
        <v>4239</v>
      </c>
      <c r="H358" s="115">
        <v>1242</v>
      </c>
      <c r="I358" s="115">
        <v>6575</v>
      </c>
      <c r="J358" s="115">
        <v>4100</v>
      </c>
      <c r="K358" s="115">
        <v>2630</v>
      </c>
      <c r="L358" s="115">
        <v>4326</v>
      </c>
      <c r="M358" s="115">
        <v>10310</v>
      </c>
      <c r="N358" s="115">
        <v>12624</v>
      </c>
      <c r="O358" s="115">
        <v>1504</v>
      </c>
      <c r="P358" s="115">
        <v>1531</v>
      </c>
      <c r="Q358" s="115">
        <v>1560</v>
      </c>
      <c r="R358" s="115">
        <v>9202</v>
      </c>
      <c r="S358" s="115">
        <v>1594</v>
      </c>
      <c r="T358" s="115">
        <v>4313</v>
      </c>
      <c r="U358" s="115">
        <v>8100</v>
      </c>
      <c r="V358" s="115">
        <v>10598</v>
      </c>
      <c r="W358" s="115">
        <v>1713</v>
      </c>
      <c r="X358" s="115">
        <v>1529</v>
      </c>
      <c r="Y358" s="115">
        <v>8763</v>
      </c>
      <c r="Z358" s="115">
        <v>1478</v>
      </c>
      <c r="AA358" s="115">
        <v>4944</v>
      </c>
      <c r="AB358" s="115">
        <v>8907</v>
      </c>
      <c r="AC358" s="115">
        <v>5121</v>
      </c>
      <c r="AD358" s="115">
        <v>2203</v>
      </c>
      <c r="AE358" s="115">
        <v>2770</v>
      </c>
      <c r="AF358" s="115">
        <v>2122</v>
      </c>
      <c r="AG358" s="116">
        <f t="shared" si="21"/>
        <v>1242</v>
      </c>
      <c r="AH358" s="116">
        <f t="shared" si="22"/>
        <v>12624</v>
      </c>
      <c r="AI358" s="140">
        <f t="shared" si="20"/>
        <v>3655.5033550971734</v>
      </c>
    </row>
    <row r="359" spans="1:35">
      <c r="A359" s="133">
        <v>250</v>
      </c>
      <c r="B359" s="133" t="str">
        <f t="shared" si="19"/>
        <v>Jarra  (Compra)</v>
      </c>
      <c r="C359" s="134" t="s">
        <v>689</v>
      </c>
      <c r="D359" s="134" t="s">
        <v>451</v>
      </c>
      <c r="E359" s="115">
        <v>23344</v>
      </c>
      <c r="F359" s="115">
        <v>2999</v>
      </c>
      <c r="G359" s="115">
        <v>31861</v>
      </c>
      <c r="H359" s="115">
        <v>26125</v>
      </c>
      <c r="I359" s="115">
        <v>19725</v>
      </c>
      <c r="J359" s="115">
        <v>28643</v>
      </c>
      <c r="K359" s="115">
        <v>14938</v>
      </c>
      <c r="L359" s="115">
        <v>31455</v>
      </c>
      <c r="M359" s="115">
        <v>38924</v>
      </c>
      <c r="N359" s="115">
        <v>35505</v>
      </c>
      <c r="O359" s="115">
        <v>27195</v>
      </c>
      <c r="P359" s="115">
        <v>27678</v>
      </c>
      <c r="Q359" s="115">
        <v>28223</v>
      </c>
      <c r="R359" s="115">
        <v>36805</v>
      </c>
      <c r="S359" s="115">
        <v>28820</v>
      </c>
      <c r="T359" s="115">
        <v>24827</v>
      </c>
      <c r="U359" s="115">
        <v>24406</v>
      </c>
      <c r="V359" s="115">
        <v>32910</v>
      </c>
      <c r="W359" s="115">
        <v>30976</v>
      </c>
      <c r="X359" s="115">
        <v>19104</v>
      </c>
      <c r="Y359" s="115">
        <v>26289</v>
      </c>
      <c r="Z359" s="115">
        <v>26724</v>
      </c>
      <c r="AA359" s="115">
        <v>19462</v>
      </c>
      <c r="AB359" s="115">
        <v>8907</v>
      </c>
      <c r="AC359" s="115">
        <v>20485</v>
      </c>
      <c r="AD359" s="115">
        <v>26439</v>
      </c>
      <c r="AE359" s="115">
        <v>20198</v>
      </c>
      <c r="AF359" s="115">
        <v>21570</v>
      </c>
      <c r="AG359" s="116">
        <f t="shared" si="21"/>
        <v>2999</v>
      </c>
      <c r="AH359" s="116">
        <f t="shared" si="22"/>
        <v>38924</v>
      </c>
      <c r="AI359" s="140">
        <f t="shared" si="20"/>
        <v>22012.947761444953</v>
      </c>
    </row>
    <row r="360" spans="1:35">
      <c r="A360" s="133">
        <v>251</v>
      </c>
      <c r="B360" s="133" t="str">
        <f t="shared" si="19"/>
        <v>Combustible  (Compra)</v>
      </c>
      <c r="C360" s="134" t="s">
        <v>690</v>
      </c>
      <c r="D360" s="134" t="s">
        <v>451</v>
      </c>
      <c r="E360" s="115">
        <v>18620</v>
      </c>
      <c r="F360" s="115">
        <v>18783</v>
      </c>
      <c r="G360" s="115">
        <v>20447</v>
      </c>
      <c r="H360" s="115">
        <v>19936</v>
      </c>
      <c r="I360" s="115">
        <v>23035</v>
      </c>
      <c r="J360" s="115">
        <v>24168</v>
      </c>
      <c r="K360" s="115">
        <v>22092</v>
      </c>
      <c r="L360" s="115">
        <v>18936</v>
      </c>
      <c r="M360" s="115">
        <v>20724</v>
      </c>
      <c r="N360" s="115">
        <v>32612</v>
      </c>
      <c r="O360" s="115">
        <v>24659</v>
      </c>
      <c r="P360" s="115">
        <v>25097</v>
      </c>
      <c r="Q360" s="115">
        <v>25591</v>
      </c>
      <c r="R360" s="115">
        <v>37315</v>
      </c>
      <c r="S360" s="115">
        <v>26133</v>
      </c>
      <c r="T360" s="115">
        <v>23880</v>
      </c>
      <c r="U360" s="115">
        <v>21566</v>
      </c>
      <c r="V360" s="115">
        <v>21682</v>
      </c>
      <c r="W360" s="115">
        <v>28087</v>
      </c>
      <c r="X360" s="115">
        <v>17884</v>
      </c>
      <c r="Y360" s="115">
        <v>30045</v>
      </c>
      <c r="Z360" s="115">
        <v>24232</v>
      </c>
      <c r="AA360" s="115">
        <v>21040</v>
      </c>
      <c r="AB360" s="115">
        <v>15254</v>
      </c>
      <c r="AC360" s="115">
        <v>24814</v>
      </c>
      <c r="AD360" s="115">
        <v>20280</v>
      </c>
      <c r="AE360" s="115">
        <v>26510</v>
      </c>
      <c r="AF360" s="115">
        <v>24399</v>
      </c>
      <c r="AG360" s="116">
        <f t="shared" si="21"/>
        <v>15254</v>
      </c>
      <c r="AH360" s="116">
        <f t="shared" si="22"/>
        <v>37315</v>
      </c>
      <c r="AI360" s="140">
        <f t="shared" si="20"/>
        <v>23129.612347577771</v>
      </c>
    </row>
    <row r="361" spans="1:35">
      <c r="A361" s="133">
        <v>252</v>
      </c>
      <c r="B361" s="133" t="str">
        <f t="shared" si="19"/>
        <v>Organizador  porta escobas  (Compra)</v>
      </c>
      <c r="C361" s="134" t="s">
        <v>691</v>
      </c>
      <c r="D361" s="134" t="s">
        <v>451</v>
      </c>
      <c r="E361" s="115">
        <v>20619</v>
      </c>
      <c r="F361" s="115">
        <v>55825</v>
      </c>
      <c r="G361" s="115">
        <v>22773</v>
      </c>
      <c r="H361" s="115">
        <v>23431</v>
      </c>
      <c r="I361" s="115">
        <v>15492</v>
      </c>
      <c r="J361" s="115">
        <v>18733</v>
      </c>
      <c r="K361" s="115">
        <v>19462</v>
      </c>
      <c r="L361" s="115">
        <v>18333</v>
      </c>
      <c r="M361" s="115">
        <v>24301</v>
      </c>
      <c r="N361" s="115">
        <v>27809</v>
      </c>
      <c r="O361" s="115">
        <v>20467</v>
      </c>
      <c r="P361" s="115">
        <v>20831</v>
      </c>
      <c r="Q361" s="115">
        <v>21240</v>
      </c>
      <c r="R361" s="115">
        <v>25679</v>
      </c>
      <c r="S361" s="115">
        <v>21690</v>
      </c>
      <c r="T361" s="115">
        <v>22092</v>
      </c>
      <c r="U361" s="115">
        <v>14202</v>
      </c>
      <c r="V361" s="115">
        <v>24938</v>
      </c>
      <c r="W361" s="115">
        <v>23312</v>
      </c>
      <c r="X361" s="115">
        <v>24196</v>
      </c>
      <c r="Y361" s="115">
        <v>21220</v>
      </c>
      <c r="Z361" s="115">
        <v>20113</v>
      </c>
      <c r="AA361" s="115">
        <v>13781</v>
      </c>
      <c r="AB361" s="115">
        <v>12624</v>
      </c>
      <c r="AC361" s="115">
        <v>9365</v>
      </c>
      <c r="AD361" s="115">
        <v>15287</v>
      </c>
      <c r="AE361" s="115">
        <v>13466</v>
      </c>
      <c r="AF361" s="115">
        <v>24222</v>
      </c>
      <c r="AG361" s="116">
        <f t="shared" si="21"/>
        <v>9365</v>
      </c>
      <c r="AH361" s="116">
        <f t="shared" si="22"/>
        <v>55825</v>
      </c>
      <c r="AI361" s="140">
        <f t="shared" si="20"/>
        <v>20322.156307869678</v>
      </c>
    </row>
    <row r="362" spans="1:35">
      <c r="A362" s="133">
        <v>253</v>
      </c>
      <c r="B362" s="133" t="str">
        <f t="shared" si="19"/>
        <v>Espátula  (Compra)</v>
      </c>
      <c r="C362" s="134" t="s">
        <v>692</v>
      </c>
      <c r="D362" s="134" t="s">
        <v>451</v>
      </c>
      <c r="E362" s="115">
        <v>6207</v>
      </c>
      <c r="F362" s="115">
        <v>13436</v>
      </c>
      <c r="G362" s="115">
        <v>6508</v>
      </c>
      <c r="H362" s="115">
        <v>7026</v>
      </c>
      <c r="I362" s="115">
        <v>5941</v>
      </c>
      <c r="J362" s="115">
        <v>5843</v>
      </c>
      <c r="K362" s="115">
        <v>6838</v>
      </c>
      <c r="L362" s="115">
        <v>4839</v>
      </c>
      <c r="M362" s="115">
        <v>6522</v>
      </c>
      <c r="N362" s="115">
        <v>9749</v>
      </c>
      <c r="O362" s="115">
        <v>5206</v>
      </c>
      <c r="P362" s="115">
        <v>5299</v>
      </c>
      <c r="Q362" s="115">
        <v>5403</v>
      </c>
      <c r="R362" s="115">
        <v>11043</v>
      </c>
      <c r="S362" s="115">
        <v>5518</v>
      </c>
      <c r="T362" s="115">
        <v>7680</v>
      </c>
      <c r="U362" s="115">
        <v>3629</v>
      </c>
      <c r="V362" s="115">
        <v>4742</v>
      </c>
      <c r="W362" s="115">
        <v>5930</v>
      </c>
      <c r="X362" s="115">
        <v>4639</v>
      </c>
      <c r="Y362" s="115">
        <v>6573</v>
      </c>
      <c r="Z362" s="115">
        <v>5116</v>
      </c>
      <c r="AA362" s="115">
        <v>4208</v>
      </c>
      <c r="AB362" s="115">
        <v>6312</v>
      </c>
      <c r="AC362" s="115">
        <v>2998</v>
      </c>
      <c r="AD362" s="115">
        <v>4864</v>
      </c>
      <c r="AE362" s="115">
        <v>4713</v>
      </c>
      <c r="AF362" s="115">
        <v>7161</v>
      </c>
      <c r="AG362" s="116">
        <f t="shared" si="21"/>
        <v>2998</v>
      </c>
      <c r="AH362" s="116">
        <f t="shared" si="22"/>
        <v>13436</v>
      </c>
      <c r="AI362" s="140">
        <f t="shared" si="20"/>
        <v>5939.1614308843882</v>
      </c>
    </row>
    <row r="363" spans="1:35">
      <c r="A363" s="133">
        <v>254</v>
      </c>
      <c r="B363" s="133" t="str">
        <f t="shared" si="19"/>
        <v>Haraganes 1  (Compra)</v>
      </c>
      <c r="C363" s="134" t="s">
        <v>693</v>
      </c>
      <c r="D363" s="134" t="s">
        <v>451</v>
      </c>
      <c r="E363" s="115">
        <v>25143</v>
      </c>
      <c r="F363" s="115">
        <v>31992</v>
      </c>
      <c r="G363" s="115">
        <v>24025</v>
      </c>
      <c r="H363" s="115">
        <v>15846</v>
      </c>
      <c r="I363" s="115">
        <v>21466</v>
      </c>
      <c r="J363" s="115">
        <v>12079</v>
      </c>
      <c r="K363" s="115">
        <v>25248</v>
      </c>
      <c r="L363" s="115">
        <v>30382</v>
      </c>
      <c r="M363" s="115">
        <v>68380</v>
      </c>
      <c r="N363" s="115">
        <v>94680</v>
      </c>
      <c r="O363" s="115">
        <v>12808</v>
      </c>
      <c r="P363" s="115">
        <v>13035</v>
      </c>
      <c r="Q363" s="115">
        <v>13292</v>
      </c>
      <c r="R363" s="115">
        <v>69229</v>
      </c>
      <c r="S363" s="115">
        <v>13573</v>
      </c>
      <c r="T363" s="115">
        <v>26616</v>
      </c>
      <c r="U363" s="115">
        <v>12624</v>
      </c>
      <c r="V363" s="115">
        <v>16247</v>
      </c>
      <c r="W363" s="115">
        <v>14588</v>
      </c>
      <c r="X363" s="115">
        <v>20632</v>
      </c>
      <c r="Y363" s="115">
        <v>22515</v>
      </c>
      <c r="Z363" s="115">
        <v>12586</v>
      </c>
      <c r="AA363" s="115">
        <v>17463</v>
      </c>
      <c r="AB363" s="115">
        <v>4208</v>
      </c>
      <c r="AC363" s="115">
        <v>12070</v>
      </c>
      <c r="AD363" s="115">
        <v>30147</v>
      </c>
      <c r="AE363" s="115">
        <v>14812</v>
      </c>
      <c r="AF363" s="115">
        <v>307025</v>
      </c>
      <c r="AG363" s="116">
        <f t="shared" si="21"/>
        <v>4208</v>
      </c>
      <c r="AH363" s="116">
        <f t="shared" si="22"/>
        <v>307025</v>
      </c>
      <c r="AI363" s="140">
        <f t="shared" si="20"/>
        <v>22872.121548423649</v>
      </c>
    </row>
    <row r="364" spans="1:35">
      <c r="A364" s="133">
        <v>255</v>
      </c>
      <c r="B364" s="133" t="str">
        <f t="shared" si="19"/>
        <v>Haraganes 2  (Compra)</v>
      </c>
      <c r="C364" s="134" t="s">
        <v>694</v>
      </c>
      <c r="D364" s="134" t="s">
        <v>451</v>
      </c>
      <c r="E364" s="115">
        <v>60280</v>
      </c>
      <c r="F364" s="115">
        <v>74140</v>
      </c>
      <c r="G364" s="115">
        <v>62106</v>
      </c>
      <c r="H364" s="115">
        <v>109029</v>
      </c>
      <c r="I364" s="115">
        <v>65200</v>
      </c>
      <c r="J364" s="115">
        <v>59664</v>
      </c>
      <c r="K364" s="115">
        <v>32612</v>
      </c>
      <c r="L364" s="115">
        <v>60936</v>
      </c>
      <c r="M364" s="115">
        <v>103902</v>
      </c>
      <c r="N364" s="115">
        <v>115720</v>
      </c>
      <c r="O364" s="115">
        <v>89993</v>
      </c>
      <c r="P364" s="115">
        <v>91594</v>
      </c>
      <c r="Q364" s="115">
        <v>93396</v>
      </c>
      <c r="R364" s="115">
        <v>80799</v>
      </c>
      <c r="S364" s="115">
        <v>95371</v>
      </c>
      <c r="T364" s="115">
        <v>61752</v>
      </c>
      <c r="U364" s="115">
        <v>44184</v>
      </c>
      <c r="V364" s="115">
        <v>77249</v>
      </c>
      <c r="W364" s="115">
        <v>102507</v>
      </c>
      <c r="X364" s="115">
        <v>50516</v>
      </c>
      <c r="Y364" s="115">
        <v>61405</v>
      </c>
      <c r="Z364" s="115">
        <v>88437</v>
      </c>
      <c r="AA364" s="115">
        <v>27878</v>
      </c>
      <c r="AB364" s="115">
        <v>31560</v>
      </c>
      <c r="AC364" s="115">
        <v>86418</v>
      </c>
      <c r="AD364" s="115">
        <v>62246</v>
      </c>
      <c r="AE364" s="115">
        <v>42417</v>
      </c>
      <c r="AF364" s="115">
        <v>318164</v>
      </c>
      <c r="AG364" s="116">
        <f t="shared" si="21"/>
        <v>27878</v>
      </c>
      <c r="AH364" s="116">
        <f t="shared" si="22"/>
        <v>318164</v>
      </c>
      <c r="AI364" s="140">
        <f t="shared" si="20"/>
        <v>72157.356794944004</v>
      </c>
    </row>
    <row r="365" spans="1:35">
      <c r="A365" s="133">
        <v>256</v>
      </c>
      <c r="B365" s="133" t="str">
        <f t="shared" si="19"/>
        <v>Haraganes 3  (Compra)</v>
      </c>
      <c r="C365" s="134" t="s">
        <v>695</v>
      </c>
      <c r="D365" s="134" t="s">
        <v>451</v>
      </c>
      <c r="E365" s="115">
        <v>46078</v>
      </c>
      <c r="F365" s="115">
        <v>67661</v>
      </c>
      <c r="G365" s="115">
        <v>57295</v>
      </c>
      <c r="H365" s="115">
        <v>58003</v>
      </c>
      <c r="I365" s="115">
        <v>59274</v>
      </c>
      <c r="J365" s="115">
        <v>46186</v>
      </c>
      <c r="K365" s="115">
        <v>35768</v>
      </c>
      <c r="L365" s="115">
        <v>41933</v>
      </c>
      <c r="M365" s="115">
        <v>68380</v>
      </c>
      <c r="N365" s="115">
        <v>84160</v>
      </c>
      <c r="O365" s="115">
        <v>45865</v>
      </c>
      <c r="P365" s="115">
        <v>46679</v>
      </c>
      <c r="Q365" s="115">
        <v>47599</v>
      </c>
      <c r="R365" s="115">
        <v>64847</v>
      </c>
      <c r="S365" s="115">
        <v>48606</v>
      </c>
      <c r="T365" s="115">
        <v>47550</v>
      </c>
      <c r="U365" s="115">
        <v>47971</v>
      </c>
      <c r="V365" s="115">
        <v>54659</v>
      </c>
      <c r="W365" s="115">
        <v>52242</v>
      </c>
      <c r="X365" s="115">
        <v>45236</v>
      </c>
      <c r="Y365" s="115">
        <v>71357</v>
      </c>
      <c r="Z365" s="115">
        <v>45072</v>
      </c>
      <c r="AA365" s="115">
        <v>35032</v>
      </c>
      <c r="AB365" s="115">
        <v>8416</v>
      </c>
      <c r="AC365" s="115">
        <v>32245</v>
      </c>
      <c r="AD365" s="115">
        <v>61649</v>
      </c>
      <c r="AE365" s="115">
        <v>43372</v>
      </c>
      <c r="AF365" s="115">
        <v>120405</v>
      </c>
      <c r="AG365" s="116">
        <f t="shared" si="21"/>
        <v>8416</v>
      </c>
      <c r="AH365" s="116">
        <f t="shared" si="22"/>
        <v>120405</v>
      </c>
      <c r="AI365" s="140">
        <f t="shared" si="20"/>
        <v>47730.36048035547</v>
      </c>
    </row>
    <row r="366" spans="1:35">
      <c r="A366" s="133">
        <v>257</v>
      </c>
      <c r="B366" s="133" t="str">
        <f t="shared" si="19"/>
        <v>Haraganes 4  (Compra)</v>
      </c>
      <c r="C366" s="134" t="s">
        <v>696</v>
      </c>
      <c r="D366" s="134" t="s">
        <v>451</v>
      </c>
      <c r="E366" s="115">
        <v>63646</v>
      </c>
      <c r="F366" s="115">
        <v>74140</v>
      </c>
      <c r="G366" s="115">
        <v>71997</v>
      </c>
      <c r="H366" s="115">
        <v>75273</v>
      </c>
      <c r="I366" s="115">
        <v>59763</v>
      </c>
      <c r="J366" s="115">
        <v>62631</v>
      </c>
      <c r="K366" s="115">
        <v>43132</v>
      </c>
      <c r="L366" s="115">
        <v>51424</v>
      </c>
      <c r="M366" s="115">
        <v>79952</v>
      </c>
      <c r="N366" s="115">
        <v>94680</v>
      </c>
      <c r="O366" s="115">
        <v>66002</v>
      </c>
      <c r="P366" s="115">
        <v>67175</v>
      </c>
      <c r="Q366" s="115">
        <v>68497</v>
      </c>
      <c r="R366" s="115">
        <v>88334</v>
      </c>
      <c r="S366" s="115">
        <v>69945</v>
      </c>
      <c r="T366" s="115">
        <v>65119</v>
      </c>
      <c r="U366" s="115">
        <v>56598</v>
      </c>
      <c r="V366" s="115">
        <v>54659</v>
      </c>
      <c r="W366" s="115">
        <v>75179</v>
      </c>
      <c r="X366" s="115">
        <v>52390</v>
      </c>
      <c r="Y366" s="115">
        <v>75113</v>
      </c>
      <c r="Z366" s="115">
        <v>64861</v>
      </c>
      <c r="AA366" s="115">
        <v>58912</v>
      </c>
      <c r="AB366" s="115">
        <v>17884</v>
      </c>
      <c r="AC366" s="115">
        <v>69419</v>
      </c>
      <c r="AD366" s="115">
        <v>63976</v>
      </c>
      <c r="AE366" s="115">
        <v>72909</v>
      </c>
      <c r="AF366" s="115">
        <v>124383</v>
      </c>
      <c r="AG366" s="116">
        <f t="shared" si="21"/>
        <v>17884</v>
      </c>
      <c r="AH366" s="116">
        <f t="shared" si="22"/>
        <v>124383</v>
      </c>
      <c r="AI366" s="140">
        <f t="shared" si="20"/>
        <v>63297.121848776849</v>
      </c>
    </row>
    <row r="367" spans="1:35">
      <c r="A367" s="133">
        <v>258</v>
      </c>
      <c r="B367" s="133" t="str">
        <f t="shared" ref="B367:B430" si="23">_xlfn.CONCAT(C367," (",D367,")")</f>
        <v>Haraganes 5 (Compra)</v>
      </c>
      <c r="C367" s="134" t="s">
        <v>697</v>
      </c>
      <c r="D367" s="134" t="s">
        <v>451</v>
      </c>
      <c r="E367" s="115">
        <v>92576</v>
      </c>
      <c r="F367" s="115">
        <v>59307</v>
      </c>
      <c r="G367" s="115">
        <v>90961</v>
      </c>
      <c r="H367" s="115">
        <v>79615</v>
      </c>
      <c r="I367" s="115">
        <v>73429</v>
      </c>
      <c r="J367" s="115">
        <v>91389</v>
      </c>
      <c r="K367" s="115">
        <v>57860</v>
      </c>
      <c r="L367" s="115">
        <v>60683</v>
      </c>
      <c r="M367" s="115">
        <v>83108</v>
      </c>
      <c r="N367" s="115">
        <v>178840</v>
      </c>
      <c r="O367" s="115">
        <v>92331</v>
      </c>
      <c r="P367" s="115">
        <v>93973</v>
      </c>
      <c r="Q367" s="115">
        <v>95821</v>
      </c>
      <c r="R367" s="115">
        <v>192790</v>
      </c>
      <c r="S367" s="115">
        <v>97848</v>
      </c>
      <c r="T367" s="115">
        <v>94049</v>
      </c>
      <c r="U367" s="115">
        <v>77006</v>
      </c>
      <c r="V367" s="115">
        <v>74530</v>
      </c>
      <c r="W367" s="115">
        <v>105169</v>
      </c>
      <c r="X367" s="115">
        <v>79920</v>
      </c>
      <c r="Y367" s="115">
        <v>103280</v>
      </c>
      <c r="Z367" s="115">
        <v>90734</v>
      </c>
      <c r="AA367" s="115">
        <v>77006</v>
      </c>
      <c r="AB367" s="115">
        <v>36820</v>
      </c>
      <c r="AC367" s="115">
        <v>73404</v>
      </c>
      <c r="AD367" s="115">
        <v>82624</v>
      </c>
      <c r="AE367" s="115">
        <v>87331</v>
      </c>
      <c r="AF367" s="115">
        <v>137820</v>
      </c>
      <c r="AG367" s="116">
        <f t="shared" si="21"/>
        <v>36820</v>
      </c>
      <c r="AH367" s="116">
        <f t="shared" si="22"/>
        <v>192790</v>
      </c>
      <c r="AI367" s="140">
        <f t="shared" si="20"/>
        <v>86661.854930208399</v>
      </c>
    </row>
    <row r="368" spans="1:35">
      <c r="A368" s="133">
        <v>259</v>
      </c>
      <c r="B368" s="133" t="str">
        <f t="shared" si="23"/>
        <v>Balde (Arrendamiento)</v>
      </c>
      <c r="C368" s="134" t="s">
        <v>698</v>
      </c>
      <c r="D368" s="134" t="s">
        <v>671</v>
      </c>
      <c r="E368" s="115">
        <v>1578</v>
      </c>
      <c r="F368" s="115">
        <v>1525</v>
      </c>
      <c r="G368" s="115">
        <v>1646</v>
      </c>
      <c r="H368" s="115">
        <v>1232</v>
      </c>
      <c r="I368" s="115">
        <v>8996</v>
      </c>
      <c r="J368" s="115">
        <v>1503</v>
      </c>
      <c r="K368" s="115">
        <v>1262</v>
      </c>
      <c r="L368" s="115">
        <v>3252</v>
      </c>
      <c r="M368" s="115">
        <v>2630</v>
      </c>
      <c r="N368" s="115">
        <v>5260</v>
      </c>
      <c r="O368" s="115">
        <v>697</v>
      </c>
      <c r="P368" s="115">
        <v>709</v>
      </c>
      <c r="Q368" s="115">
        <v>724</v>
      </c>
      <c r="R368" s="115">
        <v>5434</v>
      </c>
      <c r="S368" s="115">
        <v>739</v>
      </c>
      <c r="T368" s="115">
        <v>1788</v>
      </c>
      <c r="U368" s="115">
        <v>2420</v>
      </c>
      <c r="V368" s="115">
        <v>2616</v>
      </c>
      <c r="W368" s="115">
        <v>793</v>
      </c>
      <c r="X368" s="115">
        <v>671</v>
      </c>
      <c r="Y368" s="115">
        <v>3752</v>
      </c>
      <c r="Z368" s="115">
        <v>685</v>
      </c>
      <c r="AA368" s="115">
        <v>2209</v>
      </c>
      <c r="AB368" s="115">
        <v>5260</v>
      </c>
      <c r="AC368" s="115">
        <v>1582</v>
      </c>
      <c r="AD368" s="115">
        <v>2755</v>
      </c>
      <c r="AE368" s="115">
        <v>1647</v>
      </c>
      <c r="AF368" s="115">
        <v>1016</v>
      </c>
      <c r="AG368" s="116">
        <f t="shared" si="21"/>
        <v>671</v>
      </c>
      <c r="AH368" s="116">
        <f t="shared" si="22"/>
        <v>8996</v>
      </c>
      <c r="AI368" s="140">
        <f t="shared" si="20"/>
        <v>1796.0561629906979</v>
      </c>
    </row>
    <row r="369" spans="1:35">
      <c r="A369" s="133">
        <v>260</v>
      </c>
      <c r="B369" s="133" t="str">
        <f t="shared" si="23"/>
        <v>Balde (Compra)</v>
      </c>
      <c r="C369" s="134" t="s">
        <v>698</v>
      </c>
      <c r="D369" s="134" t="s">
        <v>451</v>
      </c>
      <c r="E369" s="115">
        <v>5891</v>
      </c>
      <c r="F369" s="115">
        <v>5733</v>
      </c>
      <c r="G369" s="115">
        <v>9714</v>
      </c>
      <c r="H369" s="115">
        <v>12319</v>
      </c>
      <c r="I369" s="115">
        <v>9882</v>
      </c>
      <c r="J369" s="115">
        <v>8278</v>
      </c>
      <c r="K369" s="115">
        <v>7890</v>
      </c>
      <c r="L369" s="115">
        <v>3252</v>
      </c>
      <c r="M369" s="115">
        <v>12940</v>
      </c>
      <c r="N369" s="115">
        <v>22577</v>
      </c>
      <c r="O369" s="115">
        <v>8112</v>
      </c>
      <c r="P369" s="115">
        <v>8257</v>
      </c>
      <c r="Q369" s="115">
        <v>8420</v>
      </c>
      <c r="R369" s="115">
        <v>21735</v>
      </c>
      <c r="S369" s="115">
        <v>8598</v>
      </c>
      <c r="T369" s="115">
        <v>7364</v>
      </c>
      <c r="U369" s="115">
        <v>8995</v>
      </c>
      <c r="V369" s="115">
        <v>8124</v>
      </c>
      <c r="W369" s="115">
        <v>9241</v>
      </c>
      <c r="X369" s="115">
        <v>8395</v>
      </c>
      <c r="Y369" s="115">
        <v>11257</v>
      </c>
      <c r="Z369" s="115">
        <v>7972</v>
      </c>
      <c r="AA369" s="115">
        <v>8626</v>
      </c>
      <c r="AB369" s="115">
        <v>5260</v>
      </c>
      <c r="AC369" s="115">
        <v>6330</v>
      </c>
      <c r="AD369" s="115">
        <v>8267</v>
      </c>
      <c r="AE369" s="115">
        <v>13255</v>
      </c>
      <c r="AF369" s="115">
        <v>10078</v>
      </c>
      <c r="AG369" s="116">
        <f t="shared" si="21"/>
        <v>3252</v>
      </c>
      <c r="AH369" s="116">
        <f t="shared" si="22"/>
        <v>22577</v>
      </c>
      <c r="AI369" s="140">
        <f t="shared" si="20"/>
        <v>8815.6934739259632</v>
      </c>
    </row>
    <row r="370" spans="1:35">
      <c r="A370" s="133">
        <v>261</v>
      </c>
      <c r="B370" s="133" t="str">
        <f t="shared" si="23"/>
        <v>Plato Biodegradable 1 (Compra)</v>
      </c>
      <c r="C370" s="134" t="s">
        <v>699</v>
      </c>
      <c r="D370" s="134" t="s">
        <v>451</v>
      </c>
      <c r="E370" s="115">
        <v>2314</v>
      </c>
      <c r="F370" s="115">
        <v>1919</v>
      </c>
      <c r="G370" s="115">
        <v>3229</v>
      </c>
      <c r="H370" s="115">
        <v>4209</v>
      </c>
      <c r="I370" s="115">
        <v>2466</v>
      </c>
      <c r="J370" s="115">
        <v>3989</v>
      </c>
      <c r="K370" s="115">
        <v>7890</v>
      </c>
      <c r="L370" s="115">
        <v>3701</v>
      </c>
      <c r="M370" s="115">
        <v>6859</v>
      </c>
      <c r="N370" s="115">
        <v>6124</v>
      </c>
      <c r="O370" s="115">
        <v>7994</v>
      </c>
      <c r="P370" s="115">
        <v>8136</v>
      </c>
      <c r="Q370" s="115">
        <v>8296</v>
      </c>
      <c r="R370" s="115">
        <v>6064</v>
      </c>
      <c r="S370" s="115">
        <v>8472</v>
      </c>
      <c r="T370" s="115">
        <v>3787</v>
      </c>
      <c r="U370" s="115">
        <v>6102</v>
      </c>
      <c r="V370" s="115">
        <v>11669</v>
      </c>
      <c r="W370" s="115">
        <v>9106</v>
      </c>
      <c r="X370" s="115">
        <v>2920</v>
      </c>
      <c r="Y370" s="115">
        <v>3356</v>
      </c>
      <c r="Z370" s="115">
        <v>7856</v>
      </c>
      <c r="AA370" s="115">
        <v>1052</v>
      </c>
      <c r="AB370" s="115">
        <v>594</v>
      </c>
      <c r="AC370" s="115">
        <v>3724</v>
      </c>
      <c r="AD370" s="115">
        <v>4055</v>
      </c>
      <c r="AE370" s="115">
        <v>3765</v>
      </c>
      <c r="AF370" s="115">
        <v>4200</v>
      </c>
      <c r="AG370" s="116">
        <f t="shared" si="21"/>
        <v>594</v>
      </c>
      <c r="AH370" s="116">
        <f t="shared" si="22"/>
        <v>11669</v>
      </c>
      <c r="AI370" s="140">
        <f t="shared" si="20"/>
        <v>4167.4767578104547</v>
      </c>
    </row>
    <row r="371" spans="1:35">
      <c r="A371" s="133">
        <v>262</v>
      </c>
      <c r="B371" s="133" t="str">
        <f t="shared" si="23"/>
        <v>Plato Biodegradable 2 (Compra)</v>
      </c>
      <c r="C371" s="134" t="s">
        <v>700</v>
      </c>
      <c r="D371" s="134" t="s">
        <v>451</v>
      </c>
      <c r="E371" s="115">
        <v>2472</v>
      </c>
      <c r="F371" s="115">
        <v>2560</v>
      </c>
      <c r="G371" s="115">
        <v>3997</v>
      </c>
      <c r="H371" s="115">
        <v>9111</v>
      </c>
      <c r="I371" s="115">
        <v>2466</v>
      </c>
      <c r="J371" s="115">
        <v>5370</v>
      </c>
      <c r="K371" s="115">
        <v>8942</v>
      </c>
      <c r="L371" s="115">
        <v>2865</v>
      </c>
      <c r="M371" s="115">
        <v>6859</v>
      </c>
      <c r="N371" s="115">
        <v>11572</v>
      </c>
      <c r="O371" s="115">
        <v>15671</v>
      </c>
      <c r="P371" s="115">
        <v>15950</v>
      </c>
      <c r="Q371" s="115">
        <v>16263</v>
      </c>
      <c r="R371" s="115">
        <v>13127</v>
      </c>
      <c r="S371" s="115">
        <v>16607</v>
      </c>
      <c r="T371" s="115">
        <v>3998</v>
      </c>
      <c r="U371" s="115">
        <v>10362</v>
      </c>
      <c r="V371" s="115">
        <v>24373</v>
      </c>
      <c r="W371" s="115">
        <v>17850</v>
      </c>
      <c r="X371" s="115">
        <v>3667</v>
      </c>
      <c r="Y371" s="115">
        <v>4507</v>
      </c>
      <c r="Z371" s="115">
        <v>15399</v>
      </c>
      <c r="AA371" s="115">
        <v>1578</v>
      </c>
      <c r="AB371" s="115">
        <v>594</v>
      </c>
      <c r="AC371" s="115">
        <v>4710</v>
      </c>
      <c r="AD371" s="115">
        <v>5648</v>
      </c>
      <c r="AE371" s="115">
        <v>6249</v>
      </c>
      <c r="AF371" s="115">
        <v>4995</v>
      </c>
      <c r="AG371" s="116">
        <f t="shared" si="21"/>
        <v>594</v>
      </c>
      <c r="AH371" s="116">
        <f t="shared" si="22"/>
        <v>24373</v>
      </c>
      <c r="AI371" s="140">
        <f t="shared" si="20"/>
        <v>6050.4704369597666</v>
      </c>
    </row>
    <row r="372" spans="1:35">
      <c r="A372" s="133">
        <v>263</v>
      </c>
      <c r="B372" s="133" t="str">
        <f t="shared" si="23"/>
        <v>Pocillos 1 (Arrendamiento)</v>
      </c>
      <c r="C372" s="134" t="s">
        <v>701</v>
      </c>
      <c r="D372" s="134" t="s">
        <v>671</v>
      </c>
      <c r="E372" s="115">
        <v>1894</v>
      </c>
      <c r="F372" s="115">
        <v>1645</v>
      </c>
      <c r="G372" s="115">
        <v>1807</v>
      </c>
      <c r="H372" s="115">
        <v>812</v>
      </c>
      <c r="I372" s="115">
        <v>2294</v>
      </c>
      <c r="J372" s="115">
        <v>1663</v>
      </c>
      <c r="K372" s="115">
        <v>947</v>
      </c>
      <c r="L372" s="115">
        <v>1172</v>
      </c>
      <c r="M372" s="115">
        <v>7995</v>
      </c>
      <c r="N372" s="115">
        <v>6312</v>
      </c>
      <c r="O372" s="115">
        <v>649</v>
      </c>
      <c r="P372" s="115">
        <v>661</v>
      </c>
      <c r="Q372" s="115">
        <v>674</v>
      </c>
      <c r="R372" s="115">
        <v>6924</v>
      </c>
      <c r="S372" s="115">
        <v>688</v>
      </c>
      <c r="T372" s="115">
        <v>2104</v>
      </c>
      <c r="U372" s="115">
        <v>2020</v>
      </c>
      <c r="V372" s="115">
        <v>5548</v>
      </c>
      <c r="W372" s="115">
        <v>741</v>
      </c>
      <c r="X372" s="115">
        <v>857</v>
      </c>
      <c r="Y372" s="115">
        <v>3756</v>
      </c>
      <c r="Z372" s="115">
        <v>639</v>
      </c>
      <c r="AA372" s="115">
        <v>2630</v>
      </c>
      <c r="AB372" s="115">
        <v>4208</v>
      </c>
      <c r="AC372" s="115">
        <v>1132</v>
      </c>
      <c r="AD372" s="115">
        <v>921</v>
      </c>
      <c r="AE372" s="115">
        <v>2263</v>
      </c>
      <c r="AF372" s="115">
        <v>1945</v>
      </c>
      <c r="AG372" s="116">
        <f t="shared" si="21"/>
        <v>639</v>
      </c>
      <c r="AH372" s="116">
        <f t="shared" si="22"/>
        <v>7995</v>
      </c>
      <c r="AI372" s="140">
        <f t="shared" si="20"/>
        <v>1724.3126424668058</v>
      </c>
    </row>
    <row r="373" spans="1:35">
      <c r="A373" s="133">
        <v>264</v>
      </c>
      <c r="B373" s="133" t="str">
        <f t="shared" si="23"/>
        <v>Pocillos 1 (Compra)</v>
      </c>
      <c r="C373" s="134" t="s">
        <v>701</v>
      </c>
      <c r="D373" s="134" t="s">
        <v>451</v>
      </c>
      <c r="E373" s="115">
        <v>10099</v>
      </c>
      <c r="F373" s="115">
        <v>7935</v>
      </c>
      <c r="G373" s="115">
        <v>12670</v>
      </c>
      <c r="H373" s="115">
        <v>8120</v>
      </c>
      <c r="I373" s="115">
        <v>9178</v>
      </c>
      <c r="J373" s="115">
        <v>14962</v>
      </c>
      <c r="K373" s="115">
        <v>5470</v>
      </c>
      <c r="L373" s="115">
        <v>6768</v>
      </c>
      <c r="M373" s="115">
        <v>25564</v>
      </c>
      <c r="N373" s="115">
        <v>18936</v>
      </c>
      <c r="O373" s="115">
        <v>13431</v>
      </c>
      <c r="P373" s="115">
        <v>13670</v>
      </c>
      <c r="Q373" s="115">
        <v>13938</v>
      </c>
      <c r="R373" s="115">
        <v>18229</v>
      </c>
      <c r="S373" s="115">
        <v>14233</v>
      </c>
      <c r="T373" s="115">
        <v>11572</v>
      </c>
      <c r="U373" s="115">
        <v>9994</v>
      </c>
      <c r="V373" s="115">
        <v>17229</v>
      </c>
      <c r="W373" s="115">
        <v>15298</v>
      </c>
      <c r="X373" s="115">
        <v>10722</v>
      </c>
      <c r="Y373" s="115">
        <v>11267</v>
      </c>
      <c r="Z373" s="115">
        <v>13198</v>
      </c>
      <c r="AA373" s="115">
        <v>7680</v>
      </c>
      <c r="AB373" s="115">
        <v>4208</v>
      </c>
      <c r="AC373" s="115">
        <v>4527</v>
      </c>
      <c r="AD373" s="115">
        <v>11051</v>
      </c>
      <c r="AE373" s="115">
        <v>20372</v>
      </c>
      <c r="AF373" s="115">
        <v>20068</v>
      </c>
      <c r="AG373" s="116">
        <f t="shared" si="21"/>
        <v>4208</v>
      </c>
      <c r="AH373" s="116">
        <f t="shared" si="22"/>
        <v>25564</v>
      </c>
      <c r="AI373" s="140">
        <f t="shared" si="20"/>
        <v>11365.732613569289</v>
      </c>
    </row>
    <row r="374" spans="1:35">
      <c r="A374" s="133">
        <v>265</v>
      </c>
      <c r="B374" s="133" t="str">
        <f t="shared" si="23"/>
        <v>Terno para café  (Arrendamiento)</v>
      </c>
      <c r="C374" s="134" t="s">
        <v>702</v>
      </c>
      <c r="D374" s="134" t="s">
        <v>671</v>
      </c>
      <c r="E374" s="115">
        <v>3524</v>
      </c>
      <c r="F374" s="115">
        <v>1116</v>
      </c>
      <c r="G374" s="115">
        <v>3391</v>
      </c>
      <c r="H374" s="115">
        <v>2948</v>
      </c>
      <c r="I374" s="115">
        <v>4131</v>
      </c>
      <c r="J374" s="115">
        <v>3195</v>
      </c>
      <c r="K374" s="115">
        <v>2735</v>
      </c>
      <c r="L374" s="115">
        <v>2724</v>
      </c>
      <c r="M374" s="115">
        <v>9047</v>
      </c>
      <c r="N374" s="115">
        <v>8416</v>
      </c>
      <c r="O374" s="115">
        <v>770</v>
      </c>
      <c r="P374" s="115">
        <v>783</v>
      </c>
      <c r="Q374" s="115">
        <v>798</v>
      </c>
      <c r="R374" s="115">
        <v>9772</v>
      </c>
      <c r="S374" s="115">
        <v>815</v>
      </c>
      <c r="T374" s="115">
        <v>3787</v>
      </c>
      <c r="U374" s="115">
        <v>2998</v>
      </c>
      <c r="V374" s="115">
        <v>12343</v>
      </c>
      <c r="W374" s="115">
        <v>876</v>
      </c>
      <c r="X374" s="115">
        <v>1121</v>
      </c>
      <c r="Y374" s="115">
        <v>6385</v>
      </c>
      <c r="Z374" s="115">
        <v>756</v>
      </c>
      <c r="AA374" s="115">
        <v>4734</v>
      </c>
      <c r="AB374" s="115">
        <v>6838</v>
      </c>
      <c r="AC374" s="115">
        <v>6782</v>
      </c>
      <c r="AD374" s="115">
        <v>1700</v>
      </c>
      <c r="AE374" s="115">
        <v>2493</v>
      </c>
      <c r="AF374" s="115">
        <v>2520</v>
      </c>
      <c r="AG374" s="116">
        <f t="shared" si="21"/>
        <v>756</v>
      </c>
      <c r="AH374" s="116">
        <f t="shared" si="22"/>
        <v>12343</v>
      </c>
      <c r="AI374" s="140">
        <f t="shared" si="20"/>
        <v>2757.321474637251</v>
      </c>
    </row>
    <row r="375" spans="1:35">
      <c r="A375" s="133">
        <v>266</v>
      </c>
      <c r="B375" s="133" t="str">
        <f t="shared" si="23"/>
        <v>Terno para café  (Compra)</v>
      </c>
      <c r="C375" s="134" t="s">
        <v>702</v>
      </c>
      <c r="D375" s="134" t="s">
        <v>451</v>
      </c>
      <c r="E375" s="115">
        <v>19462</v>
      </c>
      <c r="F375" s="115">
        <v>5433</v>
      </c>
      <c r="G375" s="115">
        <v>18895</v>
      </c>
      <c r="H375" s="115">
        <v>29476</v>
      </c>
      <c r="I375" s="115">
        <v>16525</v>
      </c>
      <c r="J375" s="115">
        <v>21571</v>
      </c>
      <c r="K375" s="115">
        <v>14307</v>
      </c>
      <c r="L375" s="115">
        <v>10822</v>
      </c>
      <c r="M375" s="115">
        <v>23144</v>
      </c>
      <c r="N375" s="115">
        <v>37734</v>
      </c>
      <c r="O375" s="115">
        <v>27644</v>
      </c>
      <c r="P375" s="115">
        <v>28135</v>
      </c>
      <c r="Q375" s="115">
        <v>28688</v>
      </c>
      <c r="R375" s="115">
        <v>39087</v>
      </c>
      <c r="S375" s="115">
        <v>29295</v>
      </c>
      <c r="T375" s="115">
        <v>20935</v>
      </c>
      <c r="U375" s="115">
        <v>15675</v>
      </c>
      <c r="V375" s="115">
        <v>38330</v>
      </c>
      <c r="W375" s="115">
        <v>31487</v>
      </c>
      <c r="X375" s="115">
        <v>14017</v>
      </c>
      <c r="Y375" s="115">
        <v>19154</v>
      </c>
      <c r="Z375" s="115">
        <v>27166</v>
      </c>
      <c r="AA375" s="115">
        <v>14202</v>
      </c>
      <c r="AB375" s="115">
        <v>6838</v>
      </c>
      <c r="AC375" s="115">
        <v>27130</v>
      </c>
      <c r="AD375" s="115">
        <v>20400</v>
      </c>
      <c r="AE375" s="115">
        <v>22442</v>
      </c>
      <c r="AF375" s="115">
        <v>25814</v>
      </c>
      <c r="AG375" s="116">
        <f t="shared" si="21"/>
        <v>5433</v>
      </c>
      <c r="AH375" s="116">
        <f t="shared" si="22"/>
        <v>39087</v>
      </c>
      <c r="AI375" s="140">
        <f t="shared" si="20"/>
        <v>20170.490835784356</v>
      </c>
    </row>
    <row r="376" spans="1:35">
      <c r="A376" s="133">
        <v>267</v>
      </c>
      <c r="B376" s="133" t="str">
        <f t="shared" si="23"/>
        <v>Cafetera 1 (Arrendamiento)</v>
      </c>
      <c r="C376" s="134" t="s">
        <v>703</v>
      </c>
      <c r="D376" s="134" t="s">
        <v>671</v>
      </c>
      <c r="E376" s="115">
        <v>35452</v>
      </c>
      <c r="F376" s="115">
        <v>9057</v>
      </c>
      <c r="G376" s="115">
        <v>39874</v>
      </c>
      <c r="H376" s="115">
        <v>13267</v>
      </c>
      <c r="I376" s="115">
        <v>37294</v>
      </c>
      <c r="J376" s="115">
        <v>21334</v>
      </c>
      <c r="K376" s="115">
        <v>15780</v>
      </c>
      <c r="L376" s="115">
        <v>20935</v>
      </c>
      <c r="M376" s="115">
        <v>14097</v>
      </c>
      <c r="N376" s="115">
        <v>64411</v>
      </c>
      <c r="O376" s="115">
        <v>16409</v>
      </c>
      <c r="P376" s="115">
        <v>16701</v>
      </c>
      <c r="Q376" s="115">
        <v>17029</v>
      </c>
      <c r="R376" s="115">
        <v>69232</v>
      </c>
      <c r="S376" s="115">
        <v>17390</v>
      </c>
      <c r="T376" s="115">
        <v>35663</v>
      </c>
      <c r="U376" s="115">
        <v>52495</v>
      </c>
      <c r="V376" s="115">
        <v>62400</v>
      </c>
      <c r="W376" s="115">
        <v>18691</v>
      </c>
      <c r="X376" s="115">
        <v>13303</v>
      </c>
      <c r="Y376" s="115">
        <v>89509</v>
      </c>
      <c r="Z376" s="115">
        <v>16125</v>
      </c>
      <c r="AA376" s="115">
        <v>21040</v>
      </c>
      <c r="AB376" s="115">
        <v>17342</v>
      </c>
      <c r="AC376" s="115">
        <v>78581</v>
      </c>
      <c r="AD376" s="115">
        <v>9839</v>
      </c>
      <c r="AE376" s="115">
        <v>17940</v>
      </c>
      <c r="AF376" s="115">
        <v>27405</v>
      </c>
      <c r="AG376" s="116">
        <f t="shared" si="21"/>
        <v>9057</v>
      </c>
      <c r="AH376" s="116">
        <f t="shared" si="22"/>
        <v>89509</v>
      </c>
      <c r="AI376" s="140">
        <f t="shared" si="20"/>
        <v>25178.453427577493</v>
      </c>
    </row>
    <row r="377" spans="1:35">
      <c r="A377" s="133">
        <v>268</v>
      </c>
      <c r="B377" s="133" t="str">
        <f t="shared" si="23"/>
        <v>Cafetera 1 (Compra)</v>
      </c>
      <c r="C377" s="134" t="s">
        <v>703</v>
      </c>
      <c r="D377" s="134" t="s">
        <v>451</v>
      </c>
      <c r="E377" s="115">
        <v>214503</v>
      </c>
      <c r="F377" s="115">
        <v>80593</v>
      </c>
      <c r="G377" s="115">
        <v>246932</v>
      </c>
      <c r="H377" s="115">
        <v>194628</v>
      </c>
      <c r="I377" s="115">
        <v>223765</v>
      </c>
      <c r="J377" s="115">
        <v>187643</v>
      </c>
      <c r="K377" s="115">
        <v>120980</v>
      </c>
      <c r="L377" s="115">
        <v>157695</v>
      </c>
      <c r="M377" s="115">
        <v>160956</v>
      </c>
      <c r="N377" s="115">
        <v>302042</v>
      </c>
      <c r="O377" s="115">
        <v>191068</v>
      </c>
      <c r="P377" s="115">
        <v>194466</v>
      </c>
      <c r="Q377" s="115">
        <v>198293</v>
      </c>
      <c r="R377" s="115">
        <v>276928</v>
      </c>
      <c r="S377" s="115">
        <v>202485</v>
      </c>
      <c r="T377" s="115">
        <v>215976</v>
      </c>
      <c r="U377" s="115">
        <v>201984</v>
      </c>
      <c r="V377" s="115">
        <v>193776</v>
      </c>
      <c r="W377" s="115">
        <v>217636</v>
      </c>
      <c r="X377" s="115">
        <v>166280</v>
      </c>
      <c r="Y377" s="115">
        <v>268528</v>
      </c>
      <c r="Z377" s="115">
        <v>187765</v>
      </c>
      <c r="AA377" s="115">
        <v>181154</v>
      </c>
      <c r="AB377" s="115">
        <v>115615</v>
      </c>
      <c r="AC377" s="115">
        <v>314325</v>
      </c>
      <c r="AD377" s="115">
        <v>236154</v>
      </c>
      <c r="AE377" s="115">
        <v>161453</v>
      </c>
      <c r="AF377" s="115">
        <v>275288</v>
      </c>
      <c r="AG377" s="116">
        <f t="shared" si="21"/>
        <v>80593</v>
      </c>
      <c r="AH377" s="116">
        <f t="shared" si="22"/>
        <v>314325</v>
      </c>
      <c r="AI377" s="140">
        <f t="shared" si="20"/>
        <v>192861.79416005945</v>
      </c>
    </row>
    <row r="378" spans="1:35">
      <c r="A378" s="133">
        <v>269</v>
      </c>
      <c r="B378" s="133" t="str">
        <f t="shared" si="23"/>
        <v>Vajilla  3 (Arrendamiento)</v>
      </c>
      <c r="C378" s="134" t="s">
        <v>704</v>
      </c>
      <c r="D378" s="134" t="s">
        <v>671</v>
      </c>
      <c r="E378" s="115">
        <v>64803</v>
      </c>
      <c r="F378" s="115">
        <v>16510</v>
      </c>
      <c r="G378" s="115">
        <v>62914</v>
      </c>
      <c r="H378" s="115">
        <v>35155</v>
      </c>
      <c r="I378" s="115">
        <v>38808</v>
      </c>
      <c r="J378" s="115">
        <v>54129</v>
      </c>
      <c r="K378" s="115">
        <v>47340</v>
      </c>
      <c r="L378" s="115">
        <v>72325</v>
      </c>
      <c r="M378" s="115">
        <v>68380</v>
      </c>
      <c r="N378" s="115">
        <v>131500</v>
      </c>
      <c r="O378" s="115">
        <v>29674</v>
      </c>
      <c r="P378" s="115">
        <v>30201</v>
      </c>
      <c r="Q378" s="115">
        <v>30795</v>
      </c>
      <c r="R378" s="115">
        <v>138020</v>
      </c>
      <c r="S378" s="115">
        <v>31445</v>
      </c>
      <c r="T378" s="115">
        <v>65014</v>
      </c>
      <c r="U378" s="115">
        <v>65329</v>
      </c>
      <c r="V378" s="115">
        <v>233707</v>
      </c>
      <c r="W378" s="115">
        <v>33799</v>
      </c>
      <c r="X378" s="115">
        <v>20240</v>
      </c>
      <c r="Y378" s="115">
        <v>143966</v>
      </c>
      <c r="Z378" s="115">
        <v>29159</v>
      </c>
      <c r="AA378" s="115">
        <v>68380</v>
      </c>
      <c r="AB378" s="115">
        <v>16569</v>
      </c>
      <c r="AC378" s="115">
        <v>34053</v>
      </c>
      <c r="AD378" s="115">
        <v>25769</v>
      </c>
      <c r="AE378" s="115">
        <v>23190</v>
      </c>
      <c r="AF378" s="115">
        <v>94327</v>
      </c>
      <c r="AG378" s="116">
        <f t="shared" si="21"/>
        <v>16510</v>
      </c>
      <c r="AH378" s="116">
        <f t="shared" si="22"/>
        <v>233707</v>
      </c>
      <c r="AI378" s="140">
        <f t="shared" si="20"/>
        <v>48760.094228352413</v>
      </c>
    </row>
    <row r="379" spans="1:35">
      <c r="A379" s="133">
        <v>270</v>
      </c>
      <c r="B379" s="133" t="str">
        <f t="shared" si="23"/>
        <v>Vajilla  3 (Compra)</v>
      </c>
      <c r="C379" s="134" t="s">
        <v>704</v>
      </c>
      <c r="D379" s="134" t="s">
        <v>451</v>
      </c>
      <c r="E379" s="115">
        <v>363150</v>
      </c>
      <c r="F379" s="115">
        <v>599009</v>
      </c>
      <c r="G379" s="115">
        <v>377832</v>
      </c>
      <c r="H379" s="115">
        <v>351548</v>
      </c>
      <c r="I379" s="115">
        <v>155233</v>
      </c>
      <c r="J379" s="115">
        <v>409014</v>
      </c>
      <c r="K379" s="115">
        <v>257740</v>
      </c>
      <c r="L379" s="115">
        <v>578600</v>
      </c>
      <c r="M379" s="115">
        <v>418696</v>
      </c>
      <c r="N379" s="115">
        <v>515480</v>
      </c>
      <c r="O379" s="115">
        <v>555477</v>
      </c>
      <c r="P379" s="115">
        <v>565355</v>
      </c>
      <c r="Q379" s="115">
        <v>576477</v>
      </c>
      <c r="R379" s="115">
        <v>552079</v>
      </c>
      <c r="S379" s="115">
        <v>588668</v>
      </c>
      <c r="T379" s="115">
        <v>364623</v>
      </c>
      <c r="U379" s="115">
        <v>337692</v>
      </c>
      <c r="V379" s="115">
        <v>725742</v>
      </c>
      <c r="W379" s="115">
        <v>632714</v>
      </c>
      <c r="X379" s="115">
        <v>253010</v>
      </c>
      <c r="Y379" s="115">
        <v>431899</v>
      </c>
      <c r="Z379" s="115">
        <v>545871</v>
      </c>
      <c r="AA379" s="115">
        <v>273520</v>
      </c>
      <c r="AB379" s="115">
        <v>110460</v>
      </c>
      <c r="AC379" s="115">
        <v>136212</v>
      </c>
      <c r="AD379" s="115">
        <v>309231</v>
      </c>
      <c r="AE379" s="115">
        <v>208717</v>
      </c>
      <c r="AF379" s="115">
        <v>944325</v>
      </c>
      <c r="AG379" s="116">
        <f t="shared" si="21"/>
        <v>110460</v>
      </c>
      <c r="AH379" s="116">
        <f t="shared" si="22"/>
        <v>944325</v>
      </c>
      <c r="AI379" s="140">
        <f t="shared" si="20"/>
        <v>382721.90626610786</v>
      </c>
    </row>
    <row r="380" spans="1:35">
      <c r="A380" s="133">
        <v>271</v>
      </c>
      <c r="B380" s="133" t="str">
        <f t="shared" si="23"/>
        <v>Vajilla  4 (Arrendamiento)</v>
      </c>
      <c r="C380" s="134" t="s">
        <v>705</v>
      </c>
      <c r="D380" s="134" t="s">
        <v>671</v>
      </c>
      <c r="E380" s="115">
        <v>33874</v>
      </c>
      <c r="F380" s="115">
        <v>16710</v>
      </c>
      <c r="G380" s="115">
        <v>39718</v>
      </c>
      <c r="H380" s="115">
        <v>16950</v>
      </c>
      <c r="I380" s="115">
        <v>28491</v>
      </c>
      <c r="J380" s="115">
        <v>27051</v>
      </c>
      <c r="K380" s="115">
        <v>26300</v>
      </c>
      <c r="L380" s="115">
        <v>37872</v>
      </c>
      <c r="M380" s="115">
        <v>50496</v>
      </c>
      <c r="N380" s="115">
        <v>81004</v>
      </c>
      <c r="O380" s="115">
        <v>13445</v>
      </c>
      <c r="P380" s="115">
        <v>13683</v>
      </c>
      <c r="Q380" s="115">
        <v>13953</v>
      </c>
      <c r="R380" s="115">
        <v>76247</v>
      </c>
      <c r="S380" s="115">
        <v>14248</v>
      </c>
      <c r="T380" s="115">
        <v>34085</v>
      </c>
      <c r="U380" s="115">
        <v>58596</v>
      </c>
      <c r="V380" s="115">
        <v>78547</v>
      </c>
      <c r="W380" s="115">
        <v>15314</v>
      </c>
      <c r="X380" s="115">
        <v>10495</v>
      </c>
      <c r="Y380" s="115">
        <v>112669</v>
      </c>
      <c r="Z380" s="115">
        <v>13212</v>
      </c>
      <c r="AA380" s="115">
        <v>33980</v>
      </c>
      <c r="AB380" s="115">
        <v>11030</v>
      </c>
      <c r="AC380" s="115">
        <v>17293</v>
      </c>
      <c r="AD380" s="115">
        <v>14772</v>
      </c>
      <c r="AE380" s="115">
        <v>26065</v>
      </c>
      <c r="AF380" s="115">
        <v>10697</v>
      </c>
      <c r="AG380" s="116">
        <f t="shared" si="21"/>
        <v>10495</v>
      </c>
      <c r="AH380" s="116">
        <f t="shared" si="22"/>
        <v>112669</v>
      </c>
      <c r="AI380" s="140">
        <f t="shared" si="20"/>
        <v>26296.492901496698</v>
      </c>
    </row>
    <row r="381" spans="1:35">
      <c r="A381" s="133">
        <v>272</v>
      </c>
      <c r="B381" s="133" t="str">
        <f t="shared" si="23"/>
        <v>Vajilla  4 (Compra)</v>
      </c>
      <c r="C381" s="134" t="s">
        <v>705</v>
      </c>
      <c r="D381" s="134" t="s">
        <v>451</v>
      </c>
      <c r="E381" s="115">
        <v>184100</v>
      </c>
      <c r="F381" s="115">
        <v>693100</v>
      </c>
      <c r="G381" s="115">
        <v>229490</v>
      </c>
      <c r="H381" s="115">
        <v>206793</v>
      </c>
      <c r="I381" s="115">
        <v>136758</v>
      </c>
      <c r="J381" s="115">
        <v>204507</v>
      </c>
      <c r="K381" s="115">
        <v>120980</v>
      </c>
      <c r="L381" s="115">
        <v>305080</v>
      </c>
      <c r="M381" s="115">
        <v>205140</v>
      </c>
      <c r="N381" s="115">
        <v>326120</v>
      </c>
      <c r="O381" s="115">
        <v>190177</v>
      </c>
      <c r="P381" s="115">
        <v>193560</v>
      </c>
      <c r="Q381" s="115">
        <v>197368</v>
      </c>
      <c r="R381" s="115">
        <v>304987</v>
      </c>
      <c r="S381" s="115">
        <v>201541</v>
      </c>
      <c r="T381" s="115">
        <v>185573</v>
      </c>
      <c r="U381" s="115">
        <v>291930</v>
      </c>
      <c r="V381" s="115">
        <v>243915</v>
      </c>
      <c r="W381" s="115">
        <v>216620</v>
      </c>
      <c r="X381" s="115">
        <v>131191</v>
      </c>
      <c r="Y381" s="115">
        <v>338008</v>
      </c>
      <c r="Z381" s="115">
        <v>186889</v>
      </c>
      <c r="AA381" s="115">
        <v>135918</v>
      </c>
      <c r="AB381" s="115">
        <v>73535</v>
      </c>
      <c r="AC381" s="115">
        <v>69170</v>
      </c>
      <c r="AD381" s="115">
        <v>177266</v>
      </c>
      <c r="AE381" s="115">
        <v>234596</v>
      </c>
      <c r="AF381" s="115">
        <v>107940</v>
      </c>
      <c r="AG381" s="116">
        <f t="shared" si="21"/>
        <v>69170</v>
      </c>
      <c r="AH381" s="116">
        <f t="shared" si="22"/>
        <v>693100</v>
      </c>
      <c r="AI381" s="140">
        <f t="shared" si="20"/>
        <v>196772.56966056873</v>
      </c>
    </row>
    <row r="382" spans="1:35">
      <c r="A382" s="133">
        <v>273</v>
      </c>
      <c r="B382" s="133" t="str">
        <f t="shared" si="23"/>
        <v>Portavasos (Arrendamiento)</v>
      </c>
      <c r="C382" s="134" t="s">
        <v>706</v>
      </c>
      <c r="D382" s="134" t="s">
        <v>671</v>
      </c>
      <c r="E382" s="115">
        <v>2209</v>
      </c>
      <c r="F382" s="115">
        <v>2858</v>
      </c>
      <c r="G382" s="115">
        <v>4251</v>
      </c>
      <c r="H382" s="115">
        <v>3418</v>
      </c>
      <c r="I382" s="115">
        <v>1826</v>
      </c>
      <c r="J382" s="115">
        <v>1864</v>
      </c>
      <c r="K382" s="115">
        <v>947</v>
      </c>
      <c r="L382" s="115">
        <v>3051</v>
      </c>
      <c r="M382" s="115">
        <v>1262</v>
      </c>
      <c r="N382" s="115">
        <v>9216</v>
      </c>
      <c r="O382" s="115">
        <v>676</v>
      </c>
      <c r="P382" s="115">
        <v>688</v>
      </c>
      <c r="Q382" s="115">
        <v>702</v>
      </c>
      <c r="R382" s="115">
        <v>6400</v>
      </c>
      <c r="S382" s="115">
        <v>716</v>
      </c>
      <c r="T382" s="115">
        <v>2420</v>
      </c>
      <c r="U382" s="115">
        <v>2840</v>
      </c>
      <c r="V382" s="115">
        <v>14182</v>
      </c>
      <c r="W382" s="115">
        <v>770</v>
      </c>
      <c r="X382" s="115">
        <v>1043</v>
      </c>
      <c r="Y382" s="115">
        <v>20344</v>
      </c>
      <c r="Z382" s="115">
        <v>665</v>
      </c>
      <c r="AA382" s="115">
        <v>1262</v>
      </c>
      <c r="AB382" s="115">
        <v>5260</v>
      </c>
      <c r="AC382" s="115">
        <v>4438</v>
      </c>
      <c r="AD382" s="115">
        <v>2887</v>
      </c>
      <c r="AE382" s="115">
        <v>1796</v>
      </c>
      <c r="AF382" s="115">
        <v>1371</v>
      </c>
      <c r="AG382" s="116">
        <f t="shared" si="21"/>
        <v>665</v>
      </c>
      <c r="AH382" s="116">
        <f t="shared" si="22"/>
        <v>20344</v>
      </c>
      <c r="AI382" s="140">
        <f t="shared" si="20"/>
        <v>2268.6477753129325</v>
      </c>
    </row>
    <row r="383" spans="1:35">
      <c r="A383" s="133">
        <v>274</v>
      </c>
      <c r="B383" s="133" t="str">
        <f t="shared" si="23"/>
        <v>Portavasos (Compra)</v>
      </c>
      <c r="C383" s="134" t="s">
        <v>706</v>
      </c>
      <c r="D383" s="134" t="s">
        <v>451</v>
      </c>
      <c r="E383" s="115">
        <v>17884</v>
      </c>
      <c r="F383" s="115">
        <v>3910</v>
      </c>
      <c r="G383" s="115">
        <v>27667</v>
      </c>
      <c r="H383" s="115">
        <v>34176</v>
      </c>
      <c r="I383" s="115">
        <v>10956</v>
      </c>
      <c r="J383" s="115">
        <v>16784</v>
      </c>
      <c r="K383" s="115">
        <v>4734</v>
      </c>
      <c r="L383" s="115">
        <v>18410</v>
      </c>
      <c r="M383" s="115">
        <v>22408</v>
      </c>
      <c r="N383" s="115">
        <v>36820</v>
      </c>
      <c r="O383" s="115">
        <v>12098</v>
      </c>
      <c r="P383" s="115">
        <v>12313</v>
      </c>
      <c r="Q383" s="115">
        <v>12556</v>
      </c>
      <c r="R383" s="115">
        <v>25599</v>
      </c>
      <c r="S383" s="115">
        <v>12822</v>
      </c>
      <c r="T383" s="115">
        <v>19357</v>
      </c>
      <c r="U383" s="115">
        <v>45762</v>
      </c>
      <c r="V383" s="115">
        <v>44040</v>
      </c>
      <c r="W383" s="115">
        <v>13780</v>
      </c>
      <c r="X383" s="115">
        <v>13031</v>
      </c>
      <c r="Y383" s="115">
        <v>61030</v>
      </c>
      <c r="Z383" s="115">
        <v>11890</v>
      </c>
      <c r="AA383" s="115">
        <v>12624</v>
      </c>
      <c r="AB383" s="115">
        <v>5260</v>
      </c>
      <c r="AC383" s="115">
        <v>17753</v>
      </c>
      <c r="AD383" s="115">
        <v>34646</v>
      </c>
      <c r="AE383" s="115">
        <v>16159</v>
      </c>
      <c r="AF383" s="115">
        <v>14321</v>
      </c>
      <c r="AG383" s="116">
        <f t="shared" si="21"/>
        <v>3910</v>
      </c>
      <c r="AH383" s="116">
        <f t="shared" si="22"/>
        <v>61030</v>
      </c>
      <c r="AI383" s="140">
        <f t="shared" si="20"/>
        <v>16838.50609941224</v>
      </c>
    </row>
    <row r="384" spans="1:35">
      <c r="A384" s="133">
        <v>275</v>
      </c>
      <c r="B384" s="133" t="str">
        <f t="shared" si="23"/>
        <v>Bandeja 1 (Arrendamiento)</v>
      </c>
      <c r="C384" s="134" t="s">
        <v>707</v>
      </c>
      <c r="D384" s="134" t="s">
        <v>671</v>
      </c>
      <c r="E384" s="115">
        <v>9152</v>
      </c>
      <c r="F384" s="115">
        <v>3658</v>
      </c>
      <c r="G384" s="115">
        <v>7421</v>
      </c>
      <c r="H384" s="115">
        <v>3259</v>
      </c>
      <c r="I384" s="115">
        <v>9688</v>
      </c>
      <c r="J384" s="115">
        <v>6779</v>
      </c>
      <c r="K384" s="115">
        <v>3682</v>
      </c>
      <c r="L384" s="115">
        <v>15898</v>
      </c>
      <c r="M384" s="115">
        <v>5155</v>
      </c>
      <c r="N384" s="115">
        <v>14825</v>
      </c>
      <c r="O384" s="115">
        <v>1775</v>
      </c>
      <c r="P384" s="115">
        <v>1805</v>
      </c>
      <c r="Q384" s="115">
        <v>1841</v>
      </c>
      <c r="R384" s="115">
        <v>16175</v>
      </c>
      <c r="S384" s="115">
        <v>1880</v>
      </c>
      <c r="T384" s="115">
        <v>9363</v>
      </c>
      <c r="U384" s="115">
        <v>7680</v>
      </c>
      <c r="V384" s="115">
        <v>18639</v>
      </c>
      <c r="W384" s="115">
        <v>2021</v>
      </c>
      <c r="X384" s="115">
        <v>3543</v>
      </c>
      <c r="Y384" s="115">
        <v>9703</v>
      </c>
      <c r="Z384" s="115">
        <v>1743</v>
      </c>
      <c r="AA384" s="115">
        <v>3156</v>
      </c>
      <c r="AB384" s="115">
        <v>2840</v>
      </c>
      <c r="AC384" s="115">
        <v>18553</v>
      </c>
      <c r="AD384" s="115">
        <v>3630</v>
      </c>
      <c r="AE384" s="115">
        <v>2993</v>
      </c>
      <c r="AF384" s="115">
        <v>5393</v>
      </c>
      <c r="AG384" s="116">
        <f t="shared" si="21"/>
        <v>1743</v>
      </c>
      <c r="AH384" s="116">
        <f t="shared" si="22"/>
        <v>18639</v>
      </c>
      <c r="AI384" s="140">
        <f t="shared" si="20"/>
        <v>5144.7231902945696</v>
      </c>
    </row>
    <row r="385" spans="1:35">
      <c r="A385" s="133">
        <v>276</v>
      </c>
      <c r="B385" s="133" t="str">
        <f t="shared" si="23"/>
        <v>Bandeja 1 (Compra)</v>
      </c>
      <c r="C385" s="134" t="s">
        <v>707</v>
      </c>
      <c r="D385" s="134" t="s">
        <v>451</v>
      </c>
      <c r="E385" s="115">
        <v>55230</v>
      </c>
      <c r="F385" s="115">
        <v>14178</v>
      </c>
      <c r="G385" s="115">
        <v>55818</v>
      </c>
      <c r="H385" s="115">
        <v>32585</v>
      </c>
      <c r="I385" s="115">
        <v>58126</v>
      </c>
      <c r="J385" s="115">
        <v>63909</v>
      </c>
      <c r="K385" s="115">
        <v>29456</v>
      </c>
      <c r="L385" s="115">
        <v>127176</v>
      </c>
      <c r="M385" s="115">
        <v>40607</v>
      </c>
      <c r="N385" s="115">
        <v>85987</v>
      </c>
      <c r="O385" s="115">
        <v>46130</v>
      </c>
      <c r="P385" s="115">
        <v>46951</v>
      </c>
      <c r="Q385" s="115">
        <v>47874</v>
      </c>
      <c r="R385" s="115">
        <v>81532</v>
      </c>
      <c r="S385" s="115">
        <v>48886</v>
      </c>
      <c r="T385" s="115">
        <v>56703</v>
      </c>
      <c r="U385" s="115">
        <v>25669</v>
      </c>
      <c r="V385" s="115">
        <v>57881</v>
      </c>
      <c r="W385" s="115">
        <v>52544</v>
      </c>
      <c r="X385" s="115">
        <v>44286</v>
      </c>
      <c r="Y385" s="115">
        <v>29107</v>
      </c>
      <c r="Z385" s="115">
        <v>45333</v>
      </c>
      <c r="AA385" s="115">
        <v>18936</v>
      </c>
      <c r="AB385" s="115">
        <v>18936</v>
      </c>
      <c r="AC385" s="115">
        <v>74213</v>
      </c>
      <c r="AD385" s="115">
        <v>43565</v>
      </c>
      <c r="AE385" s="115">
        <v>26931</v>
      </c>
      <c r="AF385" s="115">
        <v>54619</v>
      </c>
      <c r="AG385" s="116">
        <f t="shared" si="21"/>
        <v>14178</v>
      </c>
      <c r="AH385" s="116">
        <f t="shared" si="22"/>
        <v>127176</v>
      </c>
      <c r="AI385" s="140">
        <f t="shared" si="20"/>
        <v>44180.540640654624</v>
      </c>
    </row>
    <row r="386" spans="1:35">
      <c r="A386" s="133">
        <v>277</v>
      </c>
      <c r="B386" s="133" t="str">
        <f t="shared" si="23"/>
        <v>Bandeja 2 (Arrendamiento)</v>
      </c>
      <c r="C386" s="134" t="s">
        <v>708</v>
      </c>
      <c r="D386" s="134" t="s">
        <v>671</v>
      </c>
      <c r="E386" s="115">
        <v>11782</v>
      </c>
      <c r="F386" s="115">
        <v>4390</v>
      </c>
      <c r="G386" s="115">
        <v>12094</v>
      </c>
      <c r="H386" s="115">
        <v>4861</v>
      </c>
      <c r="I386" s="115">
        <v>12778</v>
      </c>
      <c r="J386" s="115">
        <v>9683</v>
      </c>
      <c r="K386" s="115">
        <v>4839</v>
      </c>
      <c r="L386" s="115">
        <v>42575</v>
      </c>
      <c r="M386" s="115">
        <v>6280</v>
      </c>
      <c r="N386" s="115">
        <v>20017</v>
      </c>
      <c r="O386" s="115">
        <v>1775</v>
      </c>
      <c r="P386" s="115">
        <v>1805</v>
      </c>
      <c r="Q386" s="115">
        <v>1841</v>
      </c>
      <c r="R386" s="115">
        <v>22603</v>
      </c>
      <c r="S386" s="115">
        <v>1880</v>
      </c>
      <c r="T386" s="115">
        <v>11993</v>
      </c>
      <c r="U386" s="115">
        <v>8100</v>
      </c>
      <c r="V386" s="115">
        <v>82804</v>
      </c>
      <c r="W386" s="115">
        <v>2021</v>
      </c>
      <c r="X386" s="115">
        <v>4455</v>
      </c>
      <c r="Y386" s="115">
        <v>13145</v>
      </c>
      <c r="Z386" s="115">
        <v>1743</v>
      </c>
      <c r="AA386" s="115">
        <v>4208</v>
      </c>
      <c r="AB386" s="115">
        <v>3472</v>
      </c>
      <c r="AC386" s="115">
        <v>21189</v>
      </c>
      <c r="AD386" s="115">
        <v>4882</v>
      </c>
      <c r="AE386" s="115">
        <v>11656</v>
      </c>
      <c r="AF386" s="115">
        <v>8266</v>
      </c>
      <c r="AG386" s="116">
        <f t="shared" si="21"/>
        <v>1743</v>
      </c>
      <c r="AH386" s="116">
        <f t="shared" si="22"/>
        <v>82804</v>
      </c>
      <c r="AI386" s="140">
        <f t="shared" si="20"/>
        <v>7317.1549936175916</v>
      </c>
    </row>
    <row r="387" spans="1:35">
      <c r="A387" s="133">
        <v>278</v>
      </c>
      <c r="B387" s="133" t="str">
        <f t="shared" si="23"/>
        <v>Bandeja 2 (Compra)</v>
      </c>
      <c r="C387" s="134" t="s">
        <v>708</v>
      </c>
      <c r="D387" s="134" t="s">
        <v>451</v>
      </c>
      <c r="E387" s="115">
        <v>82056</v>
      </c>
      <c r="F387" s="115">
        <v>14910</v>
      </c>
      <c r="G387" s="115">
        <v>68108</v>
      </c>
      <c r="H387" s="115">
        <v>48609</v>
      </c>
      <c r="I387" s="115">
        <v>76665</v>
      </c>
      <c r="J387" s="115">
        <v>116198</v>
      </c>
      <c r="K387" s="115">
        <v>39976</v>
      </c>
      <c r="L387" s="115">
        <v>264983</v>
      </c>
      <c r="M387" s="115">
        <v>68380</v>
      </c>
      <c r="N387" s="115">
        <v>104963</v>
      </c>
      <c r="O387" s="115">
        <v>188089</v>
      </c>
      <c r="P387" s="115">
        <v>191433</v>
      </c>
      <c r="Q387" s="115">
        <v>195200</v>
      </c>
      <c r="R387" s="115">
        <v>90413</v>
      </c>
      <c r="S387" s="115">
        <v>199328</v>
      </c>
      <c r="T387" s="115">
        <v>83529</v>
      </c>
      <c r="U387" s="115">
        <v>38503</v>
      </c>
      <c r="V387" s="115">
        <v>257136</v>
      </c>
      <c r="W387" s="115">
        <v>214241</v>
      </c>
      <c r="X387" s="115">
        <v>55695</v>
      </c>
      <c r="Y387" s="115">
        <v>39434</v>
      </c>
      <c r="Z387" s="115">
        <v>184835</v>
      </c>
      <c r="AA387" s="115">
        <v>50496</v>
      </c>
      <c r="AB387" s="115">
        <v>23144</v>
      </c>
      <c r="AC387" s="115">
        <v>84756</v>
      </c>
      <c r="AD387" s="115">
        <v>58588</v>
      </c>
      <c r="AE387" s="115">
        <v>104897</v>
      </c>
      <c r="AF387" s="115">
        <v>83409</v>
      </c>
      <c r="AG387" s="116">
        <f t="shared" si="21"/>
        <v>14910</v>
      </c>
      <c r="AH387" s="116">
        <f t="shared" si="22"/>
        <v>264983</v>
      </c>
      <c r="AI387" s="140">
        <f t="shared" si="20"/>
        <v>83818.234168751864</v>
      </c>
    </row>
    <row r="388" spans="1:35">
      <c r="A388" s="133">
        <v>279</v>
      </c>
      <c r="B388" s="133" t="str">
        <f t="shared" si="23"/>
        <v>Bandeja 3 (Arrendamiento)</v>
      </c>
      <c r="C388" s="134" t="s">
        <v>709</v>
      </c>
      <c r="D388" s="134" t="s">
        <v>671</v>
      </c>
      <c r="E388" s="115">
        <v>2104</v>
      </c>
      <c r="F388" s="115">
        <v>857</v>
      </c>
      <c r="G388" s="115">
        <v>2432</v>
      </c>
      <c r="H388" s="115">
        <v>1737</v>
      </c>
      <c r="I388" s="115">
        <v>3508</v>
      </c>
      <c r="J388" s="115">
        <v>1433</v>
      </c>
      <c r="K388" s="115">
        <v>947</v>
      </c>
      <c r="L388" s="115">
        <v>3759</v>
      </c>
      <c r="M388" s="115">
        <v>2525</v>
      </c>
      <c r="N388" s="115">
        <v>7364</v>
      </c>
      <c r="O388" s="115">
        <v>1775</v>
      </c>
      <c r="P388" s="115">
        <v>1805</v>
      </c>
      <c r="Q388" s="115">
        <v>1841</v>
      </c>
      <c r="R388" s="115">
        <v>6552</v>
      </c>
      <c r="S388" s="115">
        <v>1880</v>
      </c>
      <c r="T388" s="115">
        <v>2314</v>
      </c>
      <c r="U388" s="115">
        <v>2683</v>
      </c>
      <c r="V388" s="115">
        <v>14276</v>
      </c>
      <c r="W388" s="115">
        <v>2021</v>
      </c>
      <c r="X388" s="115">
        <v>906</v>
      </c>
      <c r="Y388" s="115">
        <v>3881</v>
      </c>
      <c r="Z388" s="115">
        <v>1743</v>
      </c>
      <c r="AA388" s="115">
        <v>2735</v>
      </c>
      <c r="AB388" s="115">
        <v>5523</v>
      </c>
      <c r="AC388" s="115">
        <v>5411</v>
      </c>
      <c r="AD388" s="115">
        <v>2263</v>
      </c>
      <c r="AE388" s="115">
        <v>1298</v>
      </c>
      <c r="AF388" s="115">
        <v>1857</v>
      </c>
      <c r="AG388" s="116">
        <f t="shared" si="21"/>
        <v>857</v>
      </c>
      <c r="AH388" s="116">
        <f t="shared" si="22"/>
        <v>14276</v>
      </c>
      <c r="AI388" s="140">
        <f t="shared" si="20"/>
        <v>2520.0836701770654</v>
      </c>
    </row>
    <row r="389" spans="1:35">
      <c r="A389" s="133">
        <v>280</v>
      </c>
      <c r="B389" s="133" t="str">
        <f t="shared" si="23"/>
        <v>Bandeja 3 (Compra)</v>
      </c>
      <c r="C389" s="134" t="s">
        <v>709</v>
      </c>
      <c r="D389" s="134" t="s">
        <v>451</v>
      </c>
      <c r="E389" s="115">
        <v>14728</v>
      </c>
      <c r="F389" s="115">
        <v>1909</v>
      </c>
      <c r="G389" s="115">
        <v>15604</v>
      </c>
      <c r="H389" s="115">
        <v>17371</v>
      </c>
      <c r="I389" s="115">
        <v>21048</v>
      </c>
      <c r="J389" s="115">
        <v>17197</v>
      </c>
      <c r="K389" s="115">
        <v>7890</v>
      </c>
      <c r="L389" s="115">
        <v>19551</v>
      </c>
      <c r="M389" s="115">
        <v>18515</v>
      </c>
      <c r="N389" s="115">
        <v>24840</v>
      </c>
      <c r="O389" s="115">
        <v>33203</v>
      </c>
      <c r="P389" s="115">
        <v>33794</v>
      </c>
      <c r="Q389" s="115">
        <v>34459</v>
      </c>
      <c r="R389" s="115">
        <v>26206</v>
      </c>
      <c r="S389" s="115">
        <v>35187</v>
      </c>
      <c r="T389" s="115">
        <v>16201</v>
      </c>
      <c r="U389" s="115">
        <v>9941</v>
      </c>
      <c r="V389" s="115">
        <v>44330</v>
      </c>
      <c r="W389" s="115">
        <v>37820</v>
      </c>
      <c r="X389" s="115">
        <v>11324</v>
      </c>
      <c r="Y389" s="115">
        <v>11642</v>
      </c>
      <c r="Z389" s="115">
        <v>32630</v>
      </c>
      <c r="AA389" s="115">
        <v>32402</v>
      </c>
      <c r="AB389" s="115">
        <v>36820</v>
      </c>
      <c r="AC389" s="115">
        <v>21645</v>
      </c>
      <c r="AD389" s="115">
        <v>27166</v>
      </c>
      <c r="AE389" s="115">
        <v>10373</v>
      </c>
      <c r="AF389" s="115">
        <v>18653</v>
      </c>
      <c r="AG389" s="116">
        <f t="shared" si="21"/>
        <v>1909</v>
      </c>
      <c r="AH389" s="116">
        <f t="shared" si="22"/>
        <v>44330</v>
      </c>
      <c r="AI389" s="140">
        <f t="shared" si="20"/>
        <v>18434.483400217912</v>
      </c>
    </row>
    <row r="390" spans="1:35">
      <c r="A390" s="133">
        <v>281</v>
      </c>
      <c r="B390" s="133" t="str">
        <f t="shared" si="23"/>
        <v>Bandeja 4 (Arrendamiento)</v>
      </c>
      <c r="C390" s="134" t="s">
        <v>710</v>
      </c>
      <c r="D390" s="134" t="s">
        <v>671</v>
      </c>
      <c r="E390" s="115">
        <v>3577</v>
      </c>
      <c r="F390" s="115">
        <v>1659</v>
      </c>
      <c r="G390" s="115">
        <v>3187</v>
      </c>
      <c r="H390" s="115">
        <v>2321</v>
      </c>
      <c r="I390" s="115">
        <v>7434</v>
      </c>
      <c r="J390" s="115">
        <v>2508</v>
      </c>
      <c r="K390" s="115">
        <v>1031</v>
      </c>
      <c r="L390" s="115">
        <v>4187</v>
      </c>
      <c r="M390" s="115">
        <v>4187</v>
      </c>
      <c r="N390" s="115">
        <v>12536</v>
      </c>
      <c r="O390" s="115">
        <v>2217</v>
      </c>
      <c r="P390" s="115">
        <v>2255</v>
      </c>
      <c r="Q390" s="115">
        <v>2301</v>
      </c>
      <c r="R390" s="115">
        <v>9654</v>
      </c>
      <c r="S390" s="115">
        <v>2349</v>
      </c>
      <c r="T390" s="115">
        <v>3787</v>
      </c>
      <c r="U390" s="115">
        <v>3524</v>
      </c>
      <c r="V390" s="115">
        <v>16146</v>
      </c>
      <c r="W390" s="115">
        <v>2524</v>
      </c>
      <c r="X390" s="115">
        <v>1408</v>
      </c>
      <c r="Y390" s="115">
        <v>5133</v>
      </c>
      <c r="Z390" s="115">
        <v>2178</v>
      </c>
      <c r="AA390" s="115">
        <v>3787</v>
      </c>
      <c r="AB390" s="115">
        <v>6312</v>
      </c>
      <c r="AC390" s="115">
        <v>7943</v>
      </c>
      <c r="AD390" s="115">
        <v>2614</v>
      </c>
      <c r="AE390" s="115">
        <v>3291</v>
      </c>
      <c r="AF390" s="115">
        <v>2785</v>
      </c>
      <c r="AG390" s="116">
        <f t="shared" si="21"/>
        <v>1031</v>
      </c>
      <c r="AH390" s="116">
        <f t="shared" si="22"/>
        <v>16146</v>
      </c>
      <c r="AI390" s="140">
        <f t="shared" si="20"/>
        <v>3547.1432402070836</v>
      </c>
    </row>
    <row r="391" spans="1:35">
      <c r="A391" s="133">
        <v>282</v>
      </c>
      <c r="B391" s="133" t="str">
        <f t="shared" si="23"/>
        <v>Bandeja 4 (Compra)</v>
      </c>
      <c r="C391" s="134" t="s">
        <v>710</v>
      </c>
      <c r="D391" s="134" t="s">
        <v>451</v>
      </c>
      <c r="E391" s="115">
        <v>21776</v>
      </c>
      <c r="F391" s="115">
        <v>16590</v>
      </c>
      <c r="G391" s="115">
        <v>22025</v>
      </c>
      <c r="H391" s="115">
        <v>23205</v>
      </c>
      <c r="I391" s="115">
        <v>27878</v>
      </c>
      <c r="J391" s="115">
        <v>23646</v>
      </c>
      <c r="K391" s="115">
        <v>10310</v>
      </c>
      <c r="L391" s="115">
        <v>28814</v>
      </c>
      <c r="M391" s="115">
        <v>27878</v>
      </c>
      <c r="N391" s="115">
        <v>35783</v>
      </c>
      <c r="O391" s="115">
        <v>39582</v>
      </c>
      <c r="P391" s="115">
        <v>40284</v>
      </c>
      <c r="Q391" s="115">
        <v>41077</v>
      </c>
      <c r="R391" s="115">
        <v>38615</v>
      </c>
      <c r="S391" s="115">
        <v>41946</v>
      </c>
      <c r="T391" s="115">
        <v>23249</v>
      </c>
      <c r="U391" s="115">
        <v>13360</v>
      </c>
      <c r="V391" s="115">
        <v>50138</v>
      </c>
      <c r="W391" s="115">
        <v>45085</v>
      </c>
      <c r="X391" s="115">
        <v>17590</v>
      </c>
      <c r="Y391" s="115">
        <v>15398</v>
      </c>
      <c r="Z391" s="115">
        <v>38897</v>
      </c>
      <c r="AA391" s="115">
        <v>45446</v>
      </c>
      <c r="AB391" s="115">
        <v>42080</v>
      </c>
      <c r="AC391" s="115">
        <v>31770</v>
      </c>
      <c r="AD391" s="115">
        <v>31381</v>
      </c>
      <c r="AE391" s="115">
        <v>29624</v>
      </c>
      <c r="AF391" s="115">
        <v>28731</v>
      </c>
      <c r="AG391" s="116">
        <f t="shared" si="21"/>
        <v>10310</v>
      </c>
      <c r="AH391" s="116">
        <f t="shared" si="22"/>
        <v>50138</v>
      </c>
      <c r="AI391" s="140">
        <f t="shared" si="20"/>
        <v>27915.900116277924</v>
      </c>
    </row>
    <row r="392" spans="1:35">
      <c r="A392" s="133">
        <v>283</v>
      </c>
      <c r="B392" s="133" t="str">
        <f t="shared" si="23"/>
        <v>Olleta (Arrendamiento)</v>
      </c>
      <c r="C392" s="134" t="s">
        <v>711</v>
      </c>
      <c r="D392" s="134" t="s">
        <v>671</v>
      </c>
      <c r="E392" s="115">
        <v>4208</v>
      </c>
      <c r="F392" s="115">
        <v>1059</v>
      </c>
      <c r="G392" s="115">
        <v>5035</v>
      </c>
      <c r="H392" s="115">
        <v>2873</v>
      </c>
      <c r="I392" s="115">
        <v>7605</v>
      </c>
      <c r="J392" s="115">
        <v>4618</v>
      </c>
      <c r="K392" s="115">
        <v>3998</v>
      </c>
      <c r="L392" s="115">
        <v>5049</v>
      </c>
      <c r="M392" s="115">
        <v>4078</v>
      </c>
      <c r="N392" s="115">
        <v>10520</v>
      </c>
      <c r="O392" s="115">
        <v>894</v>
      </c>
      <c r="P392" s="115">
        <v>910</v>
      </c>
      <c r="Q392" s="115">
        <v>929</v>
      </c>
      <c r="R392" s="115">
        <v>8698</v>
      </c>
      <c r="S392" s="115">
        <v>947</v>
      </c>
      <c r="T392" s="115">
        <v>4418</v>
      </c>
      <c r="U392" s="115">
        <v>4839</v>
      </c>
      <c r="V392" s="115">
        <v>37341</v>
      </c>
      <c r="W392" s="115">
        <v>1018</v>
      </c>
      <c r="X392" s="115">
        <v>1962</v>
      </c>
      <c r="Y392" s="115">
        <v>8763</v>
      </c>
      <c r="Z392" s="115">
        <v>878</v>
      </c>
      <c r="AA392" s="115">
        <v>3892</v>
      </c>
      <c r="AB392" s="115">
        <v>2051</v>
      </c>
      <c r="AC392" s="115">
        <v>10675</v>
      </c>
      <c r="AD392" s="115">
        <v>2534</v>
      </c>
      <c r="AE392" s="115">
        <v>4103</v>
      </c>
      <c r="AF392" s="115">
        <v>3094</v>
      </c>
      <c r="AG392" s="116">
        <f t="shared" si="21"/>
        <v>878</v>
      </c>
      <c r="AH392" s="116">
        <f t="shared" si="22"/>
        <v>37341</v>
      </c>
      <c r="AI392" s="140">
        <f t="shared" ref="AI392:AI455" si="24">GEOMEAN(E392:AH392)</f>
        <v>3448.5012751877653</v>
      </c>
    </row>
    <row r="393" spans="1:35">
      <c r="A393" s="133">
        <v>284</v>
      </c>
      <c r="B393" s="133" t="str">
        <f t="shared" si="23"/>
        <v>Olleta (Compra)</v>
      </c>
      <c r="C393" s="134" t="s">
        <v>711</v>
      </c>
      <c r="D393" s="134" t="s">
        <v>451</v>
      </c>
      <c r="E393" s="115">
        <v>31350</v>
      </c>
      <c r="F393" s="115">
        <v>6319</v>
      </c>
      <c r="G393" s="115">
        <v>33798</v>
      </c>
      <c r="H393" s="115">
        <v>28734</v>
      </c>
      <c r="I393" s="115">
        <v>45628</v>
      </c>
      <c r="J393" s="115">
        <v>65884</v>
      </c>
      <c r="K393" s="115">
        <v>23670</v>
      </c>
      <c r="L393" s="115">
        <v>40386</v>
      </c>
      <c r="M393" s="115">
        <v>52390</v>
      </c>
      <c r="N393" s="115">
        <v>49368</v>
      </c>
      <c r="O393" s="115">
        <v>82342</v>
      </c>
      <c r="P393" s="115">
        <v>83808</v>
      </c>
      <c r="Q393" s="115">
        <v>85456</v>
      </c>
      <c r="R393" s="115">
        <v>45310</v>
      </c>
      <c r="S393" s="115">
        <v>87263</v>
      </c>
      <c r="T393" s="115">
        <v>32822</v>
      </c>
      <c r="U393" s="115">
        <v>24406</v>
      </c>
      <c r="V393" s="115">
        <v>115956</v>
      </c>
      <c r="W393" s="115">
        <v>93792</v>
      </c>
      <c r="X393" s="115">
        <v>24525</v>
      </c>
      <c r="Y393" s="115">
        <v>26289</v>
      </c>
      <c r="Z393" s="115">
        <v>80919</v>
      </c>
      <c r="AA393" s="115">
        <v>23354</v>
      </c>
      <c r="AB393" s="115">
        <v>13676</v>
      </c>
      <c r="AC393" s="115">
        <v>42698</v>
      </c>
      <c r="AD393" s="115">
        <v>27041</v>
      </c>
      <c r="AE393" s="115">
        <v>36356</v>
      </c>
      <c r="AF393" s="115">
        <v>31030</v>
      </c>
      <c r="AG393" s="116">
        <f t="shared" ref="AG393:AG456" si="25">MIN(E393:AF393)</f>
        <v>6319</v>
      </c>
      <c r="AH393" s="116">
        <f t="shared" ref="AH393:AH456" si="26">MAX(E393:AF393)</f>
        <v>115956</v>
      </c>
      <c r="AI393" s="140">
        <f t="shared" si="24"/>
        <v>38798.909034835502</v>
      </c>
    </row>
    <row r="394" spans="1:35">
      <c r="A394" s="133">
        <v>285</v>
      </c>
      <c r="B394" s="133" t="str">
        <f t="shared" si="23"/>
        <v>Olla 1 (Arrendamiento)</v>
      </c>
      <c r="C394" s="134" t="s">
        <v>712</v>
      </c>
      <c r="D394" s="134" t="s">
        <v>671</v>
      </c>
      <c r="E394" s="115">
        <v>4629</v>
      </c>
      <c r="F394" s="115">
        <v>2099</v>
      </c>
      <c r="G394" s="115">
        <v>5369</v>
      </c>
      <c r="H394" s="115">
        <v>2489</v>
      </c>
      <c r="I394" s="115">
        <v>8368</v>
      </c>
      <c r="J394" s="115">
        <v>5536</v>
      </c>
      <c r="K394" s="115">
        <v>4734</v>
      </c>
      <c r="L394" s="115">
        <v>12281</v>
      </c>
      <c r="M394" s="115">
        <v>7995</v>
      </c>
      <c r="N394" s="115">
        <v>16532</v>
      </c>
      <c r="O394" s="115">
        <v>1783</v>
      </c>
      <c r="P394" s="115">
        <v>1816</v>
      </c>
      <c r="Q394" s="115">
        <v>1852</v>
      </c>
      <c r="R394" s="115">
        <v>12792</v>
      </c>
      <c r="S394" s="115">
        <v>1890</v>
      </c>
      <c r="T394" s="115">
        <v>4839</v>
      </c>
      <c r="U394" s="115">
        <v>6365</v>
      </c>
      <c r="V394" s="115">
        <v>31107</v>
      </c>
      <c r="W394" s="115">
        <v>2031</v>
      </c>
      <c r="X394" s="115">
        <v>2554</v>
      </c>
      <c r="Y394" s="115">
        <v>10641</v>
      </c>
      <c r="Z394" s="115">
        <v>1753</v>
      </c>
      <c r="AA394" s="115">
        <v>3998</v>
      </c>
      <c r="AB394" s="115">
        <v>2525</v>
      </c>
      <c r="AC394" s="115">
        <v>14696</v>
      </c>
      <c r="AD394" s="115">
        <v>4418</v>
      </c>
      <c r="AE394" s="115">
        <v>5685</v>
      </c>
      <c r="AF394" s="115">
        <v>3624</v>
      </c>
      <c r="AG394" s="116">
        <f t="shared" si="25"/>
        <v>1753</v>
      </c>
      <c r="AH394" s="116">
        <f t="shared" si="26"/>
        <v>31107</v>
      </c>
      <c r="AI394" s="140">
        <f t="shared" si="24"/>
        <v>4882.9037878562031</v>
      </c>
    </row>
    <row r="395" spans="1:35">
      <c r="A395" s="133">
        <v>286</v>
      </c>
      <c r="B395" s="133" t="str">
        <f t="shared" si="23"/>
        <v>Olla 1 (Compra)</v>
      </c>
      <c r="C395" s="134" t="s">
        <v>712</v>
      </c>
      <c r="D395" s="134" t="s">
        <v>451</v>
      </c>
      <c r="E395" s="115">
        <v>39134</v>
      </c>
      <c r="F395" s="115">
        <v>9513</v>
      </c>
      <c r="G395" s="115">
        <v>43058</v>
      </c>
      <c r="H395" s="115">
        <v>24883</v>
      </c>
      <c r="I395" s="115">
        <v>54573</v>
      </c>
      <c r="J395" s="115">
        <v>53256</v>
      </c>
      <c r="K395" s="115">
        <v>36294</v>
      </c>
      <c r="L395" s="115">
        <v>98246</v>
      </c>
      <c r="M395" s="115">
        <v>66486</v>
      </c>
      <c r="N395" s="115">
        <v>66130</v>
      </c>
      <c r="O395" s="115">
        <v>75286</v>
      </c>
      <c r="P395" s="115">
        <v>76626</v>
      </c>
      <c r="Q395" s="115">
        <v>78133</v>
      </c>
      <c r="R395" s="115">
        <v>51168</v>
      </c>
      <c r="S395" s="115">
        <v>79785</v>
      </c>
      <c r="T395" s="115">
        <v>40607</v>
      </c>
      <c r="U395" s="115">
        <v>36715</v>
      </c>
      <c r="V395" s="115">
        <v>96598</v>
      </c>
      <c r="W395" s="115">
        <v>85755</v>
      </c>
      <c r="X395" s="115">
        <v>31926</v>
      </c>
      <c r="Y395" s="115">
        <v>31923</v>
      </c>
      <c r="Z395" s="115">
        <v>73984</v>
      </c>
      <c r="AA395" s="115">
        <v>47971</v>
      </c>
      <c r="AB395" s="115">
        <v>16832</v>
      </c>
      <c r="AC395" s="115">
        <v>58784</v>
      </c>
      <c r="AD395" s="115">
        <v>33050</v>
      </c>
      <c r="AE395" s="115">
        <v>51169</v>
      </c>
      <c r="AF395" s="115">
        <v>36201</v>
      </c>
      <c r="AG395" s="116">
        <f t="shared" si="25"/>
        <v>9513</v>
      </c>
      <c r="AH395" s="116">
        <f t="shared" si="26"/>
        <v>98246</v>
      </c>
      <c r="AI395" s="140">
        <f t="shared" si="24"/>
        <v>46157.472953691562</v>
      </c>
    </row>
    <row r="396" spans="1:35">
      <c r="A396" s="133">
        <v>287</v>
      </c>
      <c r="B396" s="133" t="str">
        <f t="shared" si="23"/>
        <v>Olla 2 (Arrendamiento)</v>
      </c>
      <c r="C396" s="134" t="s">
        <v>713</v>
      </c>
      <c r="D396" s="134" t="s">
        <v>671</v>
      </c>
      <c r="E396" s="115">
        <v>7259</v>
      </c>
      <c r="F396" s="115">
        <v>4459</v>
      </c>
      <c r="G396" s="115">
        <v>8583</v>
      </c>
      <c r="H396" s="115">
        <v>3113</v>
      </c>
      <c r="I396" s="115">
        <v>11113</v>
      </c>
      <c r="J396" s="115">
        <v>8531</v>
      </c>
      <c r="K396" s="115">
        <v>6522</v>
      </c>
      <c r="L396" s="115">
        <v>13438</v>
      </c>
      <c r="M396" s="115">
        <v>7048</v>
      </c>
      <c r="N396" s="115">
        <v>21383</v>
      </c>
      <c r="O396" s="115">
        <v>2322</v>
      </c>
      <c r="P396" s="115">
        <v>2364</v>
      </c>
      <c r="Q396" s="115">
        <v>2410</v>
      </c>
      <c r="R396" s="115">
        <v>23197</v>
      </c>
      <c r="S396" s="115">
        <v>2461</v>
      </c>
      <c r="T396" s="115">
        <v>7469</v>
      </c>
      <c r="U396" s="115">
        <v>9731</v>
      </c>
      <c r="V396" s="115">
        <v>49795</v>
      </c>
      <c r="W396" s="115">
        <v>2645</v>
      </c>
      <c r="X396" s="115">
        <v>3515</v>
      </c>
      <c r="Y396" s="115">
        <v>17526</v>
      </c>
      <c r="Z396" s="115">
        <v>2282</v>
      </c>
      <c r="AA396" s="115">
        <v>5260</v>
      </c>
      <c r="AB396" s="115">
        <v>5602</v>
      </c>
      <c r="AC396" s="115">
        <v>18554</v>
      </c>
      <c r="AD396" s="115">
        <v>4131</v>
      </c>
      <c r="AE396" s="115">
        <v>5760</v>
      </c>
      <c r="AF396" s="115">
        <v>4730</v>
      </c>
      <c r="AG396" s="116">
        <f t="shared" si="25"/>
        <v>2282</v>
      </c>
      <c r="AH396" s="116">
        <f t="shared" si="26"/>
        <v>49795</v>
      </c>
      <c r="AI396" s="140">
        <f t="shared" si="24"/>
        <v>6753.6961880242425</v>
      </c>
    </row>
    <row r="397" spans="1:35">
      <c r="A397" s="133">
        <v>288</v>
      </c>
      <c r="B397" s="133" t="str">
        <f t="shared" si="23"/>
        <v>Olla 2 (Compra)</v>
      </c>
      <c r="C397" s="134" t="s">
        <v>713</v>
      </c>
      <c r="D397" s="134" t="s">
        <v>451</v>
      </c>
      <c r="E397" s="115">
        <v>54494</v>
      </c>
      <c r="F397" s="115">
        <v>15825</v>
      </c>
      <c r="G397" s="115">
        <v>58992</v>
      </c>
      <c r="H397" s="115">
        <v>31122</v>
      </c>
      <c r="I397" s="115">
        <v>66681</v>
      </c>
      <c r="J397" s="115">
        <v>79886</v>
      </c>
      <c r="K397" s="115">
        <v>43132</v>
      </c>
      <c r="L397" s="115">
        <v>107504</v>
      </c>
      <c r="M397" s="115">
        <v>72272</v>
      </c>
      <c r="N397" s="115">
        <v>85534</v>
      </c>
      <c r="O397" s="115">
        <v>121710</v>
      </c>
      <c r="P397" s="115">
        <v>123874</v>
      </c>
      <c r="Q397" s="115">
        <v>126310</v>
      </c>
      <c r="R397" s="115">
        <v>92784</v>
      </c>
      <c r="S397" s="115">
        <v>128982</v>
      </c>
      <c r="T397" s="115">
        <v>55966</v>
      </c>
      <c r="U397" s="115">
        <v>53126</v>
      </c>
      <c r="V397" s="115">
        <v>154632</v>
      </c>
      <c r="W397" s="115">
        <v>138634</v>
      </c>
      <c r="X397" s="115">
        <v>43938</v>
      </c>
      <c r="Y397" s="115">
        <v>52579</v>
      </c>
      <c r="Z397" s="115">
        <v>119605</v>
      </c>
      <c r="AA397" s="115">
        <v>63120</v>
      </c>
      <c r="AB397" s="115">
        <v>37346</v>
      </c>
      <c r="AC397" s="115">
        <v>74216</v>
      </c>
      <c r="AD397" s="115">
        <v>46420</v>
      </c>
      <c r="AE397" s="115">
        <v>51843</v>
      </c>
      <c r="AF397" s="115">
        <v>48091</v>
      </c>
      <c r="AG397" s="116">
        <f t="shared" si="25"/>
        <v>15825</v>
      </c>
      <c r="AH397" s="116">
        <f t="shared" si="26"/>
        <v>154632</v>
      </c>
      <c r="AI397" s="140">
        <f t="shared" si="24"/>
        <v>66486.062882950559</v>
      </c>
    </row>
    <row r="398" spans="1:35">
      <c r="A398" s="133">
        <v>289</v>
      </c>
      <c r="B398" s="133" t="str">
        <f t="shared" si="23"/>
        <v>Escurridor para platos (Arrendamiento)</v>
      </c>
      <c r="C398" s="134" t="s">
        <v>714</v>
      </c>
      <c r="D398" s="134" t="s">
        <v>671</v>
      </c>
      <c r="E398" s="115">
        <v>8416</v>
      </c>
      <c r="F398" s="115">
        <v>2228</v>
      </c>
      <c r="G398" s="115">
        <v>6784</v>
      </c>
      <c r="H398" s="115">
        <v>5478</v>
      </c>
      <c r="I398" s="115">
        <v>9678</v>
      </c>
      <c r="J398" s="115">
        <v>6075</v>
      </c>
      <c r="K398" s="115">
        <v>3366</v>
      </c>
      <c r="L398" s="115">
        <v>6784</v>
      </c>
      <c r="M398" s="115">
        <v>5891</v>
      </c>
      <c r="N398" s="115">
        <v>16815</v>
      </c>
      <c r="O398" s="115">
        <v>2208</v>
      </c>
      <c r="P398" s="115">
        <v>2247</v>
      </c>
      <c r="Q398" s="115">
        <v>2291</v>
      </c>
      <c r="R398" s="115">
        <v>19247</v>
      </c>
      <c r="S398" s="115">
        <v>2340</v>
      </c>
      <c r="T398" s="115">
        <v>8626</v>
      </c>
      <c r="U398" s="115">
        <v>8100</v>
      </c>
      <c r="V398" s="115">
        <v>31138</v>
      </c>
      <c r="W398" s="115">
        <v>2514</v>
      </c>
      <c r="X398" s="115">
        <v>3111</v>
      </c>
      <c r="Y398" s="115">
        <v>13771</v>
      </c>
      <c r="Z398" s="115">
        <v>2169</v>
      </c>
      <c r="AA398" s="115">
        <v>4944</v>
      </c>
      <c r="AB398" s="115">
        <v>3156</v>
      </c>
      <c r="AC398" s="115">
        <v>17062</v>
      </c>
      <c r="AD398" s="115">
        <v>6943</v>
      </c>
      <c r="AE398" s="115">
        <v>4488</v>
      </c>
      <c r="AF398" s="115">
        <v>6453</v>
      </c>
      <c r="AG398" s="116">
        <f t="shared" si="25"/>
        <v>2169</v>
      </c>
      <c r="AH398" s="116">
        <f t="shared" si="26"/>
        <v>31138</v>
      </c>
      <c r="AI398" s="140">
        <f t="shared" si="24"/>
        <v>5816.7381894191822</v>
      </c>
    </row>
    <row r="399" spans="1:35">
      <c r="A399" s="133">
        <v>290</v>
      </c>
      <c r="B399" s="133" t="str">
        <f t="shared" si="23"/>
        <v>Escurridor para platos (Compra)</v>
      </c>
      <c r="C399" s="134" t="s">
        <v>714</v>
      </c>
      <c r="D399" s="134" t="s">
        <v>451</v>
      </c>
      <c r="E399" s="115">
        <v>55440</v>
      </c>
      <c r="F399" s="115">
        <v>13046</v>
      </c>
      <c r="G399" s="115">
        <v>57761</v>
      </c>
      <c r="H399" s="115">
        <v>54773</v>
      </c>
      <c r="I399" s="115">
        <v>58073</v>
      </c>
      <c r="J399" s="115">
        <v>49707</v>
      </c>
      <c r="K399" s="115">
        <v>17884</v>
      </c>
      <c r="L399" s="115">
        <v>54273</v>
      </c>
      <c r="M399" s="115">
        <v>79952</v>
      </c>
      <c r="N399" s="115">
        <v>76994</v>
      </c>
      <c r="O399" s="115">
        <v>75931</v>
      </c>
      <c r="P399" s="115">
        <v>77282</v>
      </c>
      <c r="Q399" s="115">
        <v>78801</v>
      </c>
      <c r="R399" s="115">
        <v>76991</v>
      </c>
      <c r="S399" s="115">
        <v>80467</v>
      </c>
      <c r="T399" s="115">
        <v>56913</v>
      </c>
      <c r="U399" s="115">
        <v>47235</v>
      </c>
      <c r="V399" s="115">
        <v>96695</v>
      </c>
      <c r="W399" s="115">
        <v>86489</v>
      </c>
      <c r="X399" s="115">
        <v>38886</v>
      </c>
      <c r="Y399" s="115">
        <v>41312</v>
      </c>
      <c r="Z399" s="115">
        <v>74618</v>
      </c>
      <c r="AA399" s="115">
        <v>58281</v>
      </c>
      <c r="AB399" s="115">
        <v>21040</v>
      </c>
      <c r="AC399" s="115">
        <v>68249</v>
      </c>
      <c r="AD399" s="115">
        <v>26747</v>
      </c>
      <c r="AE399" s="115">
        <v>40396</v>
      </c>
      <c r="AF399" s="115">
        <v>64623</v>
      </c>
      <c r="AG399" s="116">
        <f t="shared" si="25"/>
        <v>13046</v>
      </c>
      <c r="AH399" s="116">
        <f t="shared" si="26"/>
        <v>96695</v>
      </c>
      <c r="AI399" s="140">
        <f t="shared" si="24"/>
        <v>51488.944524269486</v>
      </c>
    </row>
    <row r="400" spans="1:35">
      <c r="A400" s="133">
        <v>291</v>
      </c>
      <c r="B400" s="133" t="str">
        <f t="shared" si="23"/>
        <v>Soporte para Botellón de agua (Compra)</v>
      </c>
      <c r="C400" s="134" t="s">
        <v>715</v>
      </c>
      <c r="D400" s="134" t="s">
        <v>451</v>
      </c>
      <c r="E400" s="115">
        <v>68380</v>
      </c>
      <c r="F400" s="115">
        <v>47374</v>
      </c>
      <c r="G400" s="115">
        <v>77571</v>
      </c>
      <c r="H400" s="115">
        <v>42468</v>
      </c>
      <c r="I400" s="115">
        <v>83779</v>
      </c>
      <c r="J400" s="115">
        <v>36617</v>
      </c>
      <c r="K400" s="115">
        <v>19462</v>
      </c>
      <c r="L400" s="115">
        <v>48578</v>
      </c>
      <c r="M400" s="115">
        <v>55756</v>
      </c>
      <c r="N400" s="115">
        <v>73425</v>
      </c>
      <c r="O400" s="115">
        <v>44119</v>
      </c>
      <c r="P400" s="115">
        <v>44905</v>
      </c>
      <c r="Q400" s="115">
        <v>45787</v>
      </c>
      <c r="R400" s="115">
        <v>73619</v>
      </c>
      <c r="S400" s="115">
        <v>46756</v>
      </c>
      <c r="T400" s="115">
        <v>69853</v>
      </c>
      <c r="U400" s="115">
        <v>69327</v>
      </c>
      <c r="V400" s="115">
        <v>74530</v>
      </c>
      <c r="W400" s="115">
        <v>50254</v>
      </c>
      <c r="X400" s="115">
        <v>63650</v>
      </c>
      <c r="Y400" s="115">
        <v>103280</v>
      </c>
      <c r="Z400" s="115">
        <v>43356</v>
      </c>
      <c r="AA400" s="115">
        <v>38819</v>
      </c>
      <c r="AB400" s="115">
        <v>23144</v>
      </c>
      <c r="AC400" s="115">
        <v>38656</v>
      </c>
      <c r="AD400" s="115">
        <v>25248</v>
      </c>
      <c r="AE400" s="115">
        <v>26931</v>
      </c>
      <c r="AF400" s="115">
        <v>56932</v>
      </c>
      <c r="AG400" s="116">
        <f t="shared" si="25"/>
        <v>19462</v>
      </c>
      <c r="AH400" s="116">
        <f t="shared" si="26"/>
        <v>103280</v>
      </c>
      <c r="AI400" s="140">
        <f t="shared" si="24"/>
        <v>49137.882439270492</v>
      </c>
    </row>
    <row r="401" spans="1:35">
      <c r="A401" s="133">
        <v>292</v>
      </c>
      <c r="B401" s="133" t="str">
        <f t="shared" si="23"/>
        <v>Carro exprimidor de trapero 1 (Arrendamiento)</v>
      </c>
      <c r="C401" s="137" t="s">
        <v>716</v>
      </c>
      <c r="D401" s="134" t="s">
        <v>671</v>
      </c>
      <c r="E401" s="115">
        <v>17589</v>
      </c>
      <c r="F401" s="115">
        <v>11989</v>
      </c>
      <c r="G401" s="115">
        <v>52096</v>
      </c>
      <c r="H401" s="115">
        <v>14728</v>
      </c>
      <c r="I401" s="115">
        <v>13771</v>
      </c>
      <c r="J401" s="115">
        <v>9090</v>
      </c>
      <c r="K401" s="115">
        <v>4734</v>
      </c>
      <c r="L401" s="115">
        <v>11809</v>
      </c>
      <c r="M401" s="115">
        <v>33664</v>
      </c>
      <c r="N401" s="115">
        <v>92050</v>
      </c>
      <c r="O401" s="115">
        <v>7574</v>
      </c>
      <c r="P401" s="115">
        <v>7709</v>
      </c>
      <c r="Q401" s="115">
        <v>7859</v>
      </c>
      <c r="R401" s="115">
        <v>74487</v>
      </c>
      <c r="S401" s="115">
        <v>8027</v>
      </c>
      <c r="T401" s="115">
        <v>52916</v>
      </c>
      <c r="U401" s="115">
        <v>45815</v>
      </c>
      <c r="V401" s="115">
        <v>100802</v>
      </c>
      <c r="W401" s="115">
        <v>8627</v>
      </c>
      <c r="X401" s="115">
        <v>21690</v>
      </c>
      <c r="Y401" s="115">
        <v>32862</v>
      </c>
      <c r="Z401" s="115">
        <v>7443</v>
      </c>
      <c r="AA401" s="115">
        <v>19988</v>
      </c>
      <c r="AB401" s="115">
        <v>34700</v>
      </c>
      <c r="AC401" s="115">
        <v>19159</v>
      </c>
      <c r="AD401" s="115">
        <v>11993</v>
      </c>
      <c r="AE401" s="115">
        <v>23489</v>
      </c>
      <c r="AF401" s="115">
        <v>25814</v>
      </c>
      <c r="AG401" s="116">
        <f t="shared" si="25"/>
        <v>4734</v>
      </c>
      <c r="AH401" s="116">
        <f t="shared" si="26"/>
        <v>100802</v>
      </c>
      <c r="AI401" s="140">
        <f t="shared" si="24"/>
        <v>19492.309303935301</v>
      </c>
    </row>
    <row r="402" spans="1:35">
      <c r="A402" s="133">
        <v>293</v>
      </c>
      <c r="B402" s="133" t="str">
        <f t="shared" si="23"/>
        <v>Carro exprimidor de trapero 1 (Compra)</v>
      </c>
      <c r="C402" s="137" t="s">
        <v>716</v>
      </c>
      <c r="D402" s="134" t="s">
        <v>451</v>
      </c>
      <c r="E402" s="115">
        <v>211115</v>
      </c>
      <c r="F402" s="115">
        <v>129870</v>
      </c>
      <c r="G402" s="115">
        <v>347305</v>
      </c>
      <c r="H402" s="115">
        <v>147289</v>
      </c>
      <c r="I402" s="115">
        <v>165248</v>
      </c>
      <c r="J402" s="115">
        <v>76316</v>
      </c>
      <c r="K402" s="115">
        <v>23144</v>
      </c>
      <c r="L402" s="115">
        <v>47235</v>
      </c>
      <c r="M402" s="115">
        <v>269312</v>
      </c>
      <c r="N402" s="115">
        <v>305080</v>
      </c>
      <c r="O402" s="115">
        <v>73797</v>
      </c>
      <c r="P402" s="115">
        <v>75110</v>
      </c>
      <c r="Q402" s="115">
        <v>76587</v>
      </c>
      <c r="R402" s="115">
        <v>297947</v>
      </c>
      <c r="S402" s="115">
        <v>78206</v>
      </c>
      <c r="T402" s="115">
        <v>359363</v>
      </c>
      <c r="U402" s="115">
        <v>261422</v>
      </c>
      <c r="V402" s="115">
        <v>284567</v>
      </c>
      <c r="W402" s="115">
        <v>84058</v>
      </c>
      <c r="X402" s="115">
        <v>271133</v>
      </c>
      <c r="Y402" s="115">
        <v>394342</v>
      </c>
      <c r="Z402" s="115">
        <v>72521</v>
      </c>
      <c r="AA402" s="115">
        <v>239856</v>
      </c>
      <c r="AB402" s="115">
        <v>231335</v>
      </c>
      <c r="AC402" s="115">
        <v>229910</v>
      </c>
      <c r="AD402" s="115">
        <v>39891</v>
      </c>
      <c r="AE402" s="115">
        <v>211410</v>
      </c>
      <c r="AF402" s="115">
        <v>259111</v>
      </c>
      <c r="AG402" s="116">
        <f t="shared" si="25"/>
        <v>23144</v>
      </c>
      <c r="AH402" s="116">
        <f t="shared" si="26"/>
        <v>394342</v>
      </c>
      <c r="AI402" s="140">
        <f t="shared" si="24"/>
        <v>145021.91780339717</v>
      </c>
    </row>
    <row r="403" spans="1:35">
      <c r="A403" s="133">
        <v>294</v>
      </c>
      <c r="B403" s="133" t="str">
        <f t="shared" si="23"/>
        <v>Carro exprimidor de trapero 2 (Arrendamiento)</v>
      </c>
      <c r="C403" s="137" t="s">
        <v>717</v>
      </c>
      <c r="D403" s="134" t="s">
        <v>671</v>
      </c>
      <c r="E403" s="115">
        <v>33811</v>
      </c>
      <c r="F403" s="115">
        <v>11989</v>
      </c>
      <c r="G403" s="115">
        <v>40300</v>
      </c>
      <c r="H403" s="115">
        <v>36052</v>
      </c>
      <c r="I403" s="115">
        <v>30500</v>
      </c>
      <c r="J403" s="115">
        <v>36777</v>
      </c>
      <c r="K403" s="115">
        <v>33664</v>
      </c>
      <c r="L403" s="115">
        <v>110442</v>
      </c>
      <c r="M403" s="115">
        <v>35768</v>
      </c>
      <c r="N403" s="115">
        <v>107830</v>
      </c>
      <c r="O403" s="115">
        <v>33944</v>
      </c>
      <c r="P403" s="115">
        <v>34547</v>
      </c>
      <c r="Q403" s="115">
        <v>35226</v>
      </c>
      <c r="R403" s="115">
        <v>114388</v>
      </c>
      <c r="S403" s="115">
        <v>35971</v>
      </c>
      <c r="T403" s="115">
        <v>33980</v>
      </c>
      <c r="U403" s="115">
        <v>51232</v>
      </c>
      <c r="V403" s="115">
        <v>107522</v>
      </c>
      <c r="W403" s="115">
        <v>38663</v>
      </c>
      <c r="X403" s="115">
        <v>21690</v>
      </c>
      <c r="Y403" s="115">
        <v>35053</v>
      </c>
      <c r="Z403" s="115">
        <v>33357</v>
      </c>
      <c r="AA403" s="115">
        <v>24512</v>
      </c>
      <c r="AB403" s="115">
        <v>32349</v>
      </c>
      <c r="AC403" s="115">
        <v>23177</v>
      </c>
      <c r="AD403" s="115">
        <v>27142</v>
      </c>
      <c r="AE403" s="115">
        <v>23489</v>
      </c>
      <c r="AF403" s="115">
        <v>33682</v>
      </c>
      <c r="AG403" s="116">
        <f t="shared" si="25"/>
        <v>11989</v>
      </c>
      <c r="AH403" s="116">
        <f t="shared" si="26"/>
        <v>114388</v>
      </c>
      <c r="AI403" s="140">
        <f t="shared" si="24"/>
        <v>37451.134173226746</v>
      </c>
    </row>
    <row r="404" spans="1:35">
      <c r="A404" s="133">
        <v>295</v>
      </c>
      <c r="B404" s="133" t="str">
        <f t="shared" si="23"/>
        <v>Carro exprimidor de trapero 2 (Compra)</v>
      </c>
      <c r="C404" s="137" t="s">
        <v>717</v>
      </c>
      <c r="D404" s="134" t="s">
        <v>451</v>
      </c>
      <c r="E404" s="115">
        <v>357680</v>
      </c>
      <c r="F404" s="115">
        <v>188203</v>
      </c>
      <c r="G404" s="115">
        <v>392965</v>
      </c>
      <c r="H404" s="115">
        <v>294581</v>
      </c>
      <c r="I404" s="115">
        <v>304997</v>
      </c>
      <c r="J404" s="115">
        <v>397074</v>
      </c>
      <c r="K404" s="115">
        <v>208296</v>
      </c>
      <c r="L404" s="115">
        <v>662655</v>
      </c>
      <c r="M404" s="115">
        <v>339796</v>
      </c>
      <c r="N404" s="115">
        <v>389240</v>
      </c>
      <c r="O404" s="115">
        <v>381753</v>
      </c>
      <c r="P404" s="115">
        <v>388541</v>
      </c>
      <c r="Q404" s="115">
        <v>396185</v>
      </c>
      <c r="R404" s="115">
        <v>457551</v>
      </c>
      <c r="S404" s="115">
        <v>404563</v>
      </c>
      <c r="T404" s="115">
        <v>359153</v>
      </c>
      <c r="U404" s="115">
        <v>367674</v>
      </c>
      <c r="V404" s="115">
        <v>303538</v>
      </c>
      <c r="W404" s="115">
        <v>434834</v>
      </c>
      <c r="X404" s="115">
        <v>271133</v>
      </c>
      <c r="Y404" s="115">
        <v>420632</v>
      </c>
      <c r="Z404" s="115">
        <v>375152</v>
      </c>
      <c r="AA404" s="115">
        <v>293508</v>
      </c>
      <c r="AB404" s="115">
        <v>215660</v>
      </c>
      <c r="AC404" s="115">
        <v>278121</v>
      </c>
      <c r="AD404" s="115">
        <v>227641</v>
      </c>
      <c r="AE404" s="115">
        <v>211410</v>
      </c>
      <c r="AF404" s="115">
        <v>338232</v>
      </c>
      <c r="AG404" s="116">
        <f t="shared" si="25"/>
        <v>188203</v>
      </c>
      <c r="AH404" s="116">
        <f t="shared" si="26"/>
        <v>662655</v>
      </c>
      <c r="AI404" s="140">
        <f t="shared" si="24"/>
        <v>333643.83039963705</v>
      </c>
    </row>
    <row r="405" spans="1:35">
      <c r="A405" s="133">
        <v>296</v>
      </c>
      <c r="B405" s="133" t="str">
        <f t="shared" si="23"/>
        <v>Carro exprimidor de trapero 3 (Arrendamiento)</v>
      </c>
      <c r="C405" s="137" t="s">
        <v>718</v>
      </c>
      <c r="D405" s="134" t="s">
        <v>671</v>
      </c>
      <c r="E405" s="115">
        <v>40923</v>
      </c>
      <c r="F405" s="115">
        <v>19321</v>
      </c>
      <c r="G405" s="115">
        <v>42536</v>
      </c>
      <c r="H405" s="115">
        <v>50579</v>
      </c>
      <c r="I405" s="115">
        <v>32236</v>
      </c>
      <c r="J405" s="115">
        <v>36381</v>
      </c>
      <c r="K405" s="115">
        <v>52179</v>
      </c>
      <c r="L405" s="115">
        <v>128520</v>
      </c>
      <c r="M405" s="115">
        <v>33769</v>
      </c>
      <c r="N405" s="115">
        <v>147280</v>
      </c>
      <c r="O405" s="115">
        <v>38185</v>
      </c>
      <c r="P405" s="115">
        <v>38864</v>
      </c>
      <c r="Q405" s="115">
        <v>39630</v>
      </c>
      <c r="R405" s="115">
        <v>153097</v>
      </c>
      <c r="S405" s="115">
        <v>40467</v>
      </c>
      <c r="T405" s="115">
        <v>41133</v>
      </c>
      <c r="U405" s="115">
        <v>55230</v>
      </c>
      <c r="V405" s="115">
        <v>115201</v>
      </c>
      <c r="W405" s="115">
        <v>43496</v>
      </c>
      <c r="X405" s="115">
        <v>25250</v>
      </c>
      <c r="Y405" s="115">
        <v>37087</v>
      </c>
      <c r="Z405" s="115">
        <v>37526</v>
      </c>
      <c r="AA405" s="115">
        <v>26300</v>
      </c>
      <c r="AB405" s="115">
        <v>42448</v>
      </c>
      <c r="AC405" s="115">
        <v>24656</v>
      </c>
      <c r="AD405" s="115">
        <v>30298</v>
      </c>
      <c r="AE405" s="115">
        <v>38152</v>
      </c>
      <c r="AF405" s="115">
        <v>40488</v>
      </c>
      <c r="AG405" s="116">
        <f t="shared" si="25"/>
        <v>19321</v>
      </c>
      <c r="AH405" s="116">
        <f t="shared" si="26"/>
        <v>153097</v>
      </c>
      <c r="AI405" s="140">
        <f t="shared" si="24"/>
        <v>44900.985058014841</v>
      </c>
    </row>
    <row r="406" spans="1:35">
      <c r="A406" s="133">
        <v>297</v>
      </c>
      <c r="B406" s="133" t="str">
        <f t="shared" si="23"/>
        <v>Carro exprimidor de trapero 3 (Compra)</v>
      </c>
      <c r="C406" s="137" t="s">
        <v>718</v>
      </c>
      <c r="D406" s="134" t="s">
        <v>451</v>
      </c>
      <c r="E406" s="115">
        <v>398971</v>
      </c>
      <c r="F406" s="115">
        <v>224508</v>
      </c>
      <c r="G406" s="115">
        <v>434435</v>
      </c>
      <c r="H406" s="115">
        <v>505788</v>
      </c>
      <c r="I406" s="115">
        <v>290436</v>
      </c>
      <c r="J406" s="115">
        <v>396026</v>
      </c>
      <c r="K406" s="115">
        <v>292456</v>
      </c>
      <c r="L406" s="115">
        <v>771116</v>
      </c>
      <c r="M406" s="115">
        <v>395552</v>
      </c>
      <c r="N406" s="115">
        <v>586771</v>
      </c>
      <c r="O406" s="115">
        <v>427967</v>
      </c>
      <c r="P406" s="115">
        <v>435577</v>
      </c>
      <c r="Q406" s="115">
        <v>444146</v>
      </c>
      <c r="R406" s="115">
        <v>612387</v>
      </c>
      <c r="S406" s="115">
        <v>453538</v>
      </c>
      <c r="T406" s="115">
        <v>400496</v>
      </c>
      <c r="U406" s="115">
        <v>450782</v>
      </c>
      <c r="V406" s="115">
        <v>325219</v>
      </c>
      <c r="W406" s="115">
        <v>487474</v>
      </c>
      <c r="X406" s="115">
        <v>315624</v>
      </c>
      <c r="Y406" s="115">
        <v>445043</v>
      </c>
      <c r="Z406" s="115">
        <v>420566</v>
      </c>
      <c r="AA406" s="115">
        <v>299820</v>
      </c>
      <c r="AB406" s="115">
        <v>282988</v>
      </c>
      <c r="AC406" s="115">
        <v>295875</v>
      </c>
      <c r="AD406" s="115">
        <v>338321</v>
      </c>
      <c r="AE406" s="115">
        <v>343373</v>
      </c>
      <c r="AF406" s="115">
        <v>404799</v>
      </c>
      <c r="AG406" s="116">
        <f t="shared" si="25"/>
        <v>224508</v>
      </c>
      <c r="AH406" s="116">
        <f t="shared" si="26"/>
        <v>771116</v>
      </c>
      <c r="AI406" s="140">
        <f t="shared" si="24"/>
        <v>397309.08714316116</v>
      </c>
    </row>
    <row r="407" spans="1:35">
      <c r="A407" s="133">
        <v>298</v>
      </c>
      <c r="B407" s="133" t="str">
        <f t="shared" si="23"/>
        <v>Carros para limpieza (Arrendamiento)</v>
      </c>
      <c r="C407" s="134" t="s">
        <v>719</v>
      </c>
      <c r="D407" s="134" t="s">
        <v>671</v>
      </c>
      <c r="E407" s="115">
        <v>57755</v>
      </c>
      <c r="F407" s="115">
        <v>58984</v>
      </c>
      <c r="G407" s="115">
        <v>41781</v>
      </c>
      <c r="H407" s="115">
        <v>72232</v>
      </c>
      <c r="I407" s="115">
        <v>64159</v>
      </c>
      <c r="J407" s="115">
        <v>87445</v>
      </c>
      <c r="K407" s="115">
        <v>100992</v>
      </c>
      <c r="L407" s="115">
        <v>96434</v>
      </c>
      <c r="M407" s="115">
        <v>58912</v>
      </c>
      <c r="N407" s="115">
        <v>236700</v>
      </c>
      <c r="O407" s="115">
        <v>90162</v>
      </c>
      <c r="P407" s="115">
        <v>91765</v>
      </c>
      <c r="Q407" s="115">
        <v>93570</v>
      </c>
      <c r="R407" s="115">
        <v>247560</v>
      </c>
      <c r="S407" s="115">
        <v>95549</v>
      </c>
      <c r="T407" s="115">
        <v>57965</v>
      </c>
      <c r="U407" s="115">
        <v>83634</v>
      </c>
      <c r="V407" s="115">
        <v>273604</v>
      </c>
      <c r="W407" s="115">
        <v>102697</v>
      </c>
      <c r="X407" s="115">
        <v>50807</v>
      </c>
      <c r="Y407" s="115">
        <v>65724</v>
      </c>
      <c r="Z407" s="115">
        <v>88603</v>
      </c>
      <c r="AA407" s="115">
        <v>42711</v>
      </c>
      <c r="AB407" s="115">
        <v>75728</v>
      </c>
      <c r="AC407" s="115">
        <v>61641</v>
      </c>
      <c r="AD407" s="115">
        <v>85212</v>
      </c>
      <c r="AE407" s="115">
        <v>133961</v>
      </c>
      <c r="AF407" s="115">
        <v>55606</v>
      </c>
      <c r="AG407" s="116">
        <f t="shared" si="25"/>
        <v>41781</v>
      </c>
      <c r="AH407" s="116">
        <f t="shared" si="26"/>
        <v>273604</v>
      </c>
      <c r="AI407" s="140">
        <f t="shared" si="24"/>
        <v>85260.136616052259</v>
      </c>
    </row>
    <row r="408" spans="1:35">
      <c r="A408" s="133">
        <v>299</v>
      </c>
      <c r="B408" s="133" t="str">
        <f t="shared" si="23"/>
        <v>Carros para limpieza (Compra)</v>
      </c>
      <c r="C408" s="134" t="s">
        <v>719</v>
      </c>
      <c r="D408" s="134" t="s">
        <v>451</v>
      </c>
      <c r="E408" s="115">
        <v>876316</v>
      </c>
      <c r="F408" s="115">
        <v>584984</v>
      </c>
      <c r="G408" s="115">
        <v>835354</v>
      </c>
      <c r="H408" s="115">
        <v>722327</v>
      </c>
      <c r="I408" s="115">
        <v>641589</v>
      </c>
      <c r="J408" s="115">
        <v>955162</v>
      </c>
      <c r="K408" s="115">
        <v>447100</v>
      </c>
      <c r="L408" s="115">
        <v>1157200</v>
      </c>
      <c r="M408" s="115">
        <v>1030960</v>
      </c>
      <c r="N408" s="115">
        <v>946800</v>
      </c>
      <c r="O408" s="115">
        <v>991895</v>
      </c>
      <c r="P408" s="115">
        <v>1009533</v>
      </c>
      <c r="Q408" s="115">
        <v>1029393</v>
      </c>
      <c r="R408" s="115">
        <v>990237</v>
      </c>
      <c r="S408" s="115">
        <v>1051162</v>
      </c>
      <c r="T408" s="115">
        <v>877789</v>
      </c>
      <c r="U408" s="115">
        <v>862640</v>
      </c>
      <c r="V408" s="115">
        <v>772396</v>
      </c>
      <c r="W408" s="115">
        <v>1129812</v>
      </c>
      <c r="X408" s="115">
        <v>635099</v>
      </c>
      <c r="Y408" s="115">
        <v>788684</v>
      </c>
      <c r="Z408" s="115">
        <v>974741</v>
      </c>
      <c r="AA408" s="115">
        <v>512324</v>
      </c>
      <c r="AB408" s="115">
        <v>504855</v>
      </c>
      <c r="AC408" s="115">
        <v>739685</v>
      </c>
      <c r="AD408" s="115">
        <v>739861</v>
      </c>
      <c r="AE408" s="115">
        <v>1205650</v>
      </c>
      <c r="AF408" s="115">
        <v>557074</v>
      </c>
      <c r="AG408" s="116">
        <f t="shared" si="25"/>
        <v>447100</v>
      </c>
      <c r="AH408" s="116">
        <f t="shared" si="26"/>
        <v>1205650</v>
      </c>
      <c r="AI408" s="140">
        <f t="shared" si="24"/>
        <v>808475.1620568193</v>
      </c>
    </row>
    <row r="409" spans="1:35">
      <c r="A409" s="133">
        <v>300</v>
      </c>
      <c r="B409" s="133" t="str">
        <f t="shared" si="23"/>
        <v>Carro de bebidas (Arrendamiento)</v>
      </c>
      <c r="C409" s="134" t="s">
        <v>720</v>
      </c>
      <c r="D409" s="134" t="s">
        <v>671</v>
      </c>
      <c r="E409" s="115">
        <v>59754</v>
      </c>
      <c r="F409" s="115">
        <v>38256</v>
      </c>
      <c r="G409" s="115">
        <v>40713</v>
      </c>
      <c r="H409" s="115">
        <v>60797</v>
      </c>
      <c r="I409" s="115">
        <v>59227</v>
      </c>
      <c r="J409" s="115">
        <v>66869</v>
      </c>
      <c r="K409" s="115">
        <v>92576</v>
      </c>
      <c r="L409" s="115">
        <v>56399</v>
      </c>
      <c r="M409" s="115">
        <v>61963</v>
      </c>
      <c r="N409" s="115">
        <v>210400</v>
      </c>
      <c r="O409" s="115">
        <v>68947</v>
      </c>
      <c r="P409" s="115">
        <v>70173</v>
      </c>
      <c r="Q409" s="115">
        <v>71554</v>
      </c>
      <c r="R409" s="115">
        <v>211158</v>
      </c>
      <c r="S409" s="115">
        <v>73067</v>
      </c>
      <c r="T409" s="115">
        <v>59964</v>
      </c>
      <c r="U409" s="115">
        <v>87526</v>
      </c>
      <c r="V409" s="115">
        <v>292804</v>
      </c>
      <c r="W409" s="115">
        <v>78533</v>
      </c>
      <c r="X409" s="115">
        <v>46078</v>
      </c>
      <c r="Y409" s="115">
        <v>65880</v>
      </c>
      <c r="Z409" s="115">
        <v>67754</v>
      </c>
      <c r="AA409" s="115">
        <v>41554</v>
      </c>
      <c r="AB409" s="115">
        <v>44168</v>
      </c>
      <c r="AC409" s="115">
        <v>79825</v>
      </c>
      <c r="AD409" s="115">
        <v>39305</v>
      </c>
      <c r="AE409" s="115">
        <v>70862</v>
      </c>
      <c r="AF409" s="115">
        <v>48887</v>
      </c>
      <c r="AG409" s="116">
        <f t="shared" si="25"/>
        <v>38256</v>
      </c>
      <c r="AH409" s="116">
        <f t="shared" si="26"/>
        <v>292804</v>
      </c>
      <c r="AI409" s="140">
        <f t="shared" si="24"/>
        <v>71642.116201659563</v>
      </c>
    </row>
    <row r="410" spans="1:35">
      <c r="A410" s="133">
        <v>301</v>
      </c>
      <c r="B410" s="133" t="str">
        <f t="shared" si="23"/>
        <v>Carro de bebidas (Compra)</v>
      </c>
      <c r="C410" s="134" t="s">
        <v>720</v>
      </c>
      <c r="D410" s="134" t="s">
        <v>451</v>
      </c>
      <c r="E410" s="115">
        <v>852646</v>
      </c>
      <c r="F410" s="115">
        <v>511656</v>
      </c>
      <c r="G410" s="115">
        <v>802857</v>
      </c>
      <c r="H410" s="115">
        <v>939907</v>
      </c>
      <c r="I410" s="115">
        <v>710722</v>
      </c>
      <c r="J410" s="115">
        <v>765963</v>
      </c>
      <c r="K410" s="115">
        <v>447100</v>
      </c>
      <c r="L410" s="115">
        <v>451192</v>
      </c>
      <c r="M410" s="115">
        <v>915240</v>
      </c>
      <c r="N410" s="115">
        <v>841600</v>
      </c>
      <c r="O410" s="115">
        <v>795419</v>
      </c>
      <c r="P410" s="115">
        <v>809563</v>
      </c>
      <c r="Q410" s="115">
        <v>825490</v>
      </c>
      <c r="R410" s="115">
        <v>844635</v>
      </c>
      <c r="S410" s="115">
        <v>842947</v>
      </c>
      <c r="T410" s="115">
        <v>854119</v>
      </c>
      <c r="U410" s="115">
        <v>912294</v>
      </c>
      <c r="V410" s="115">
        <v>826600</v>
      </c>
      <c r="W410" s="115">
        <v>906018</v>
      </c>
      <c r="X410" s="115">
        <v>575965</v>
      </c>
      <c r="Y410" s="115">
        <v>790562</v>
      </c>
      <c r="Z410" s="115">
        <v>781663</v>
      </c>
      <c r="AA410" s="115">
        <v>498648</v>
      </c>
      <c r="AB410" s="115">
        <v>294455</v>
      </c>
      <c r="AC410" s="115">
        <v>957890</v>
      </c>
      <c r="AD410" s="115">
        <v>649726</v>
      </c>
      <c r="AE410" s="115">
        <v>637757</v>
      </c>
      <c r="AF410" s="115">
        <v>489313</v>
      </c>
      <c r="AG410" s="116">
        <f t="shared" si="25"/>
        <v>294455</v>
      </c>
      <c r="AH410" s="116">
        <f t="shared" si="26"/>
        <v>957890</v>
      </c>
      <c r="AI410" s="140">
        <f t="shared" si="24"/>
        <v>694261.07471317064</v>
      </c>
    </row>
    <row r="411" spans="1:35">
      <c r="A411" s="133">
        <v>302</v>
      </c>
      <c r="B411" s="133" t="str">
        <f t="shared" si="23"/>
        <v>Escalera 1 (Arrendamiento)</v>
      </c>
      <c r="C411" s="134" t="s">
        <v>721</v>
      </c>
      <c r="D411" s="134" t="s">
        <v>671</v>
      </c>
      <c r="E411" s="115">
        <v>9047</v>
      </c>
      <c r="F411" s="115">
        <v>3990</v>
      </c>
      <c r="G411" s="115">
        <v>12996</v>
      </c>
      <c r="H411" s="115">
        <v>7745</v>
      </c>
      <c r="I411" s="115">
        <v>8350</v>
      </c>
      <c r="J411" s="115">
        <v>5782</v>
      </c>
      <c r="K411" s="115">
        <v>14202</v>
      </c>
      <c r="L411" s="115">
        <v>16727</v>
      </c>
      <c r="M411" s="115">
        <v>7995</v>
      </c>
      <c r="N411" s="115">
        <v>24196</v>
      </c>
      <c r="O411" s="115">
        <v>5302</v>
      </c>
      <c r="P411" s="115">
        <v>5397</v>
      </c>
      <c r="Q411" s="115">
        <v>5503</v>
      </c>
      <c r="R411" s="115">
        <v>28702</v>
      </c>
      <c r="S411" s="115">
        <v>5620</v>
      </c>
      <c r="T411" s="115">
        <v>9258</v>
      </c>
      <c r="U411" s="115">
        <v>8784</v>
      </c>
      <c r="V411" s="115">
        <v>34800</v>
      </c>
      <c r="W411" s="115">
        <v>6040</v>
      </c>
      <c r="X411" s="115">
        <v>5535</v>
      </c>
      <c r="Y411" s="115">
        <v>21908</v>
      </c>
      <c r="Z411" s="115">
        <v>5211</v>
      </c>
      <c r="AA411" s="115">
        <v>5470</v>
      </c>
      <c r="AB411" s="115">
        <v>7259</v>
      </c>
      <c r="AC411" s="115">
        <v>8989</v>
      </c>
      <c r="AD411" s="115">
        <v>59964</v>
      </c>
      <c r="AE411" s="115">
        <v>10014</v>
      </c>
      <c r="AF411" s="115">
        <v>12465</v>
      </c>
      <c r="AG411" s="116">
        <f t="shared" si="25"/>
        <v>3990</v>
      </c>
      <c r="AH411" s="116">
        <f t="shared" si="26"/>
        <v>59964</v>
      </c>
      <c r="AI411" s="140">
        <f t="shared" si="24"/>
        <v>10116.058130826194</v>
      </c>
    </row>
    <row r="412" spans="1:35">
      <c r="A412" s="133">
        <v>303</v>
      </c>
      <c r="B412" s="133" t="str">
        <f t="shared" si="23"/>
        <v>Escalera 1 (Compra)</v>
      </c>
      <c r="C412" s="134" t="s">
        <v>721</v>
      </c>
      <c r="D412" s="134" t="s">
        <v>451</v>
      </c>
      <c r="E412" s="115">
        <v>84476</v>
      </c>
      <c r="F412" s="115">
        <v>35550</v>
      </c>
      <c r="G412" s="115">
        <v>103759</v>
      </c>
      <c r="H412" s="115">
        <v>98084</v>
      </c>
      <c r="I412" s="115">
        <v>83495</v>
      </c>
      <c r="J412" s="115">
        <v>92947</v>
      </c>
      <c r="K412" s="115">
        <v>89420</v>
      </c>
      <c r="L412" s="115">
        <v>89315</v>
      </c>
      <c r="M412" s="115">
        <v>72272</v>
      </c>
      <c r="N412" s="115">
        <v>99940</v>
      </c>
      <c r="O412" s="115">
        <v>91208</v>
      </c>
      <c r="P412" s="115">
        <v>92830</v>
      </c>
      <c r="Q412" s="115">
        <v>94656</v>
      </c>
      <c r="R412" s="115">
        <v>114806</v>
      </c>
      <c r="S412" s="115">
        <v>96657</v>
      </c>
      <c r="T412" s="115">
        <v>85948</v>
      </c>
      <c r="U412" s="115">
        <v>79426</v>
      </c>
      <c r="V412" s="115">
        <v>98243</v>
      </c>
      <c r="W412" s="115">
        <v>103890</v>
      </c>
      <c r="X412" s="115">
        <v>69181</v>
      </c>
      <c r="Y412" s="115">
        <v>131447</v>
      </c>
      <c r="Z412" s="115">
        <v>89631</v>
      </c>
      <c r="AA412" s="115">
        <v>65224</v>
      </c>
      <c r="AB412" s="115">
        <v>48392</v>
      </c>
      <c r="AC412" s="115">
        <v>107877</v>
      </c>
      <c r="AD412" s="115">
        <v>80679</v>
      </c>
      <c r="AE412" s="115">
        <v>80659</v>
      </c>
      <c r="AF412" s="115">
        <v>125268</v>
      </c>
      <c r="AG412" s="116">
        <f t="shared" si="25"/>
        <v>35550</v>
      </c>
      <c r="AH412" s="116">
        <f t="shared" si="26"/>
        <v>131447</v>
      </c>
      <c r="AI412" s="140">
        <f t="shared" si="24"/>
        <v>85457.147489826093</v>
      </c>
    </row>
    <row r="413" spans="1:35">
      <c r="A413" s="133">
        <v>304</v>
      </c>
      <c r="B413" s="133" t="str">
        <f t="shared" si="23"/>
        <v>Escalera 2 (Arrendamiento)</v>
      </c>
      <c r="C413" s="134" t="s">
        <v>722</v>
      </c>
      <c r="D413" s="134" t="s">
        <v>671</v>
      </c>
      <c r="E413" s="115">
        <v>32507</v>
      </c>
      <c r="F413" s="115">
        <v>9990</v>
      </c>
      <c r="G413" s="115">
        <v>25851</v>
      </c>
      <c r="H413" s="115">
        <v>14141</v>
      </c>
      <c r="I413" s="115">
        <v>17410</v>
      </c>
      <c r="J413" s="115">
        <v>18736</v>
      </c>
      <c r="K413" s="115">
        <v>26090</v>
      </c>
      <c r="L413" s="115">
        <v>21987</v>
      </c>
      <c r="M413" s="115">
        <v>12940</v>
      </c>
      <c r="N413" s="115">
        <v>55230</v>
      </c>
      <c r="O413" s="115">
        <v>17183</v>
      </c>
      <c r="P413" s="115">
        <v>17488</v>
      </c>
      <c r="Q413" s="115">
        <v>17832</v>
      </c>
      <c r="R413" s="115">
        <v>62662</v>
      </c>
      <c r="S413" s="115">
        <v>18210</v>
      </c>
      <c r="T413" s="115">
        <v>32717</v>
      </c>
      <c r="U413" s="115">
        <v>22934</v>
      </c>
      <c r="V413" s="115">
        <v>83521</v>
      </c>
      <c r="W413" s="115">
        <v>19571</v>
      </c>
      <c r="X413" s="115">
        <v>12333</v>
      </c>
      <c r="Y413" s="115">
        <v>35553</v>
      </c>
      <c r="Z413" s="115">
        <v>16887</v>
      </c>
      <c r="AA413" s="115">
        <v>10520</v>
      </c>
      <c r="AB413" s="115">
        <v>12624</v>
      </c>
      <c r="AC413" s="115">
        <v>20211</v>
      </c>
      <c r="AD413" s="115">
        <v>59964</v>
      </c>
      <c r="AE413" s="115">
        <v>76313</v>
      </c>
      <c r="AF413" s="115">
        <v>17416</v>
      </c>
      <c r="AG413" s="116">
        <f t="shared" si="25"/>
        <v>9990</v>
      </c>
      <c r="AH413" s="116">
        <f t="shared" si="26"/>
        <v>83521</v>
      </c>
      <c r="AI413" s="140">
        <f t="shared" si="24"/>
        <v>23617.172360099652</v>
      </c>
    </row>
    <row r="414" spans="1:35">
      <c r="A414" s="133">
        <v>305</v>
      </c>
      <c r="B414" s="133" t="str">
        <f t="shared" si="23"/>
        <v>Escalera 2 (Compra)</v>
      </c>
      <c r="C414" s="134" t="s">
        <v>722</v>
      </c>
      <c r="D414" s="134" t="s">
        <v>451</v>
      </c>
      <c r="E414" s="115">
        <v>194936</v>
      </c>
      <c r="F414" s="115">
        <v>108878</v>
      </c>
      <c r="G414" s="115">
        <v>240695</v>
      </c>
      <c r="H414" s="115">
        <v>245457</v>
      </c>
      <c r="I414" s="115">
        <v>174099</v>
      </c>
      <c r="J414" s="115">
        <v>212108</v>
      </c>
      <c r="K414" s="115">
        <v>194620</v>
      </c>
      <c r="L414" s="115">
        <v>152435</v>
      </c>
      <c r="M414" s="115">
        <v>138864</v>
      </c>
      <c r="N414" s="115">
        <v>220920</v>
      </c>
      <c r="O414" s="115">
        <v>208139</v>
      </c>
      <c r="P414" s="115">
        <v>211840</v>
      </c>
      <c r="Q414" s="115">
        <v>216008</v>
      </c>
      <c r="R414" s="115">
        <v>250647</v>
      </c>
      <c r="S414" s="115">
        <v>220576</v>
      </c>
      <c r="T414" s="115">
        <v>196408</v>
      </c>
      <c r="U414" s="115">
        <v>250376</v>
      </c>
      <c r="V414" s="115">
        <v>235784</v>
      </c>
      <c r="W414" s="115">
        <v>237080</v>
      </c>
      <c r="X414" s="115">
        <v>154156</v>
      </c>
      <c r="Y414" s="115">
        <v>319981</v>
      </c>
      <c r="Z414" s="115">
        <v>204539</v>
      </c>
      <c r="AA414" s="115">
        <v>125819</v>
      </c>
      <c r="AB414" s="115">
        <v>84160</v>
      </c>
      <c r="AC414" s="115">
        <v>242536</v>
      </c>
      <c r="AD414" s="115">
        <v>184562</v>
      </c>
      <c r="AE414" s="115">
        <v>591287</v>
      </c>
      <c r="AF414" s="115">
        <v>174508</v>
      </c>
      <c r="AG414" s="116">
        <f t="shared" si="25"/>
        <v>84160</v>
      </c>
      <c r="AH414" s="116">
        <f t="shared" si="26"/>
        <v>591287</v>
      </c>
      <c r="AI414" s="140">
        <f t="shared" si="24"/>
        <v>202231.85493870632</v>
      </c>
    </row>
    <row r="415" spans="1:35">
      <c r="A415" s="133">
        <v>306</v>
      </c>
      <c r="B415" s="133" t="str">
        <f t="shared" si="23"/>
        <v>Escalera 3 (Arrendamiento)</v>
      </c>
      <c r="C415" s="134" t="s">
        <v>723</v>
      </c>
      <c r="D415" s="134" t="s">
        <v>671</v>
      </c>
      <c r="E415" s="115">
        <v>30455</v>
      </c>
      <c r="F415" s="115">
        <v>12619</v>
      </c>
      <c r="G415" s="115">
        <v>55377</v>
      </c>
      <c r="H415" s="115">
        <v>36172</v>
      </c>
      <c r="I415" s="115">
        <v>27859</v>
      </c>
      <c r="J415" s="115">
        <v>40480</v>
      </c>
      <c r="K415" s="115">
        <v>53652</v>
      </c>
      <c r="L415" s="115">
        <v>71536</v>
      </c>
      <c r="M415" s="115">
        <v>31350</v>
      </c>
      <c r="N415" s="115">
        <v>99940</v>
      </c>
      <c r="O415" s="115">
        <v>37125</v>
      </c>
      <c r="P415" s="115">
        <v>37786</v>
      </c>
      <c r="Q415" s="115">
        <v>38528</v>
      </c>
      <c r="R415" s="115">
        <v>111307</v>
      </c>
      <c r="S415" s="115">
        <v>39344</v>
      </c>
      <c r="T415" s="115">
        <v>30718</v>
      </c>
      <c r="U415" s="115">
        <v>26931</v>
      </c>
      <c r="V415" s="115">
        <v>144002</v>
      </c>
      <c r="W415" s="115">
        <v>42287</v>
      </c>
      <c r="X415" s="115">
        <v>28275</v>
      </c>
      <c r="Y415" s="115">
        <v>46946</v>
      </c>
      <c r="Z415" s="115">
        <v>36483</v>
      </c>
      <c r="AA415" s="115">
        <v>17148</v>
      </c>
      <c r="AB415" s="115">
        <v>28388</v>
      </c>
      <c r="AC415" s="115">
        <v>42127</v>
      </c>
      <c r="AD415" s="115">
        <v>66276</v>
      </c>
      <c r="AE415" s="115">
        <v>87435</v>
      </c>
      <c r="AF415" s="115">
        <v>45616</v>
      </c>
      <c r="AG415" s="116">
        <f t="shared" si="25"/>
        <v>12619</v>
      </c>
      <c r="AH415" s="116">
        <f t="shared" si="26"/>
        <v>144002</v>
      </c>
      <c r="AI415" s="140">
        <f t="shared" si="24"/>
        <v>42246.193290287047</v>
      </c>
    </row>
    <row r="416" spans="1:35">
      <c r="A416" s="133">
        <v>307</v>
      </c>
      <c r="B416" s="133" t="str">
        <f t="shared" si="23"/>
        <v>Escalera 3 (Compra)</v>
      </c>
      <c r="C416" s="134" t="s">
        <v>723</v>
      </c>
      <c r="D416" s="134" t="s">
        <v>451</v>
      </c>
      <c r="E416" s="115">
        <v>326120</v>
      </c>
      <c r="F416" s="115">
        <v>147227</v>
      </c>
      <c r="G416" s="115">
        <v>514888</v>
      </c>
      <c r="H416" s="115">
        <v>361717</v>
      </c>
      <c r="I416" s="115">
        <v>334313</v>
      </c>
      <c r="J416" s="115">
        <v>429299</v>
      </c>
      <c r="K416" s="115">
        <v>257740</v>
      </c>
      <c r="L416" s="115">
        <v>403747</v>
      </c>
      <c r="M416" s="115">
        <v>152540</v>
      </c>
      <c r="N416" s="115">
        <v>420800</v>
      </c>
      <c r="O416" s="115">
        <v>421264</v>
      </c>
      <c r="P416" s="115">
        <v>428754</v>
      </c>
      <c r="Q416" s="115">
        <v>437190</v>
      </c>
      <c r="R416" s="115">
        <v>445227</v>
      </c>
      <c r="S416" s="115">
        <v>446435</v>
      </c>
      <c r="T416" s="115">
        <v>327593</v>
      </c>
      <c r="U416" s="115">
        <v>392396</v>
      </c>
      <c r="V416" s="115">
        <v>406524</v>
      </c>
      <c r="W416" s="115">
        <v>479838</v>
      </c>
      <c r="X416" s="115">
        <v>353436</v>
      </c>
      <c r="Y416" s="115">
        <v>563346</v>
      </c>
      <c r="Z416" s="115">
        <v>413979</v>
      </c>
      <c r="AA416" s="115">
        <v>204719</v>
      </c>
      <c r="AB416" s="115">
        <v>189255</v>
      </c>
      <c r="AC416" s="115">
        <v>505533</v>
      </c>
      <c r="AD416" s="115">
        <v>427827</v>
      </c>
      <c r="AE416" s="115">
        <v>692239</v>
      </c>
      <c r="AF416" s="115">
        <v>457134</v>
      </c>
      <c r="AG416" s="116">
        <f t="shared" si="25"/>
        <v>147227</v>
      </c>
      <c r="AH416" s="116">
        <f t="shared" si="26"/>
        <v>692239</v>
      </c>
      <c r="AI416" s="140">
        <f t="shared" si="24"/>
        <v>365200.85206573788</v>
      </c>
    </row>
    <row r="417" spans="1:35">
      <c r="A417" s="133">
        <v>308</v>
      </c>
      <c r="B417" s="133" t="str">
        <f t="shared" si="23"/>
        <v>Escalera 4 (Arrendamiento)</v>
      </c>
      <c r="C417" s="134" t="s">
        <v>724</v>
      </c>
      <c r="D417" s="134" t="s">
        <v>671</v>
      </c>
      <c r="E417" s="115">
        <v>48371</v>
      </c>
      <c r="F417" s="115">
        <v>19653</v>
      </c>
      <c r="G417" s="115">
        <v>66040</v>
      </c>
      <c r="H417" s="115">
        <v>48289</v>
      </c>
      <c r="I417" s="115">
        <v>42779</v>
      </c>
      <c r="J417" s="115">
        <v>61299</v>
      </c>
      <c r="K417" s="115">
        <v>68380</v>
      </c>
      <c r="L417" s="115">
        <v>97466</v>
      </c>
      <c r="M417" s="115">
        <v>47340</v>
      </c>
      <c r="N417" s="115">
        <v>134656</v>
      </c>
      <c r="O417" s="115">
        <v>56218</v>
      </c>
      <c r="P417" s="115">
        <v>57218</v>
      </c>
      <c r="Q417" s="115">
        <v>58343</v>
      </c>
      <c r="R417" s="115">
        <v>149848</v>
      </c>
      <c r="S417" s="115">
        <v>59577</v>
      </c>
      <c r="T417" s="115">
        <v>48602</v>
      </c>
      <c r="U417" s="115">
        <v>33664</v>
      </c>
      <c r="V417" s="115">
        <v>168002</v>
      </c>
      <c r="W417" s="115">
        <v>64035</v>
      </c>
      <c r="X417" s="115">
        <v>42420</v>
      </c>
      <c r="Y417" s="115">
        <v>54770</v>
      </c>
      <c r="Z417" s="115">
        <v>55247</v>
      </c>
      <c r="AA417" s="115">
        <v>24196</v>
      </c>
      <c r="AB417" s="115">
        <v>18936</v>
      </c>
      <c r="AC417" s="115">
        <v>55252</v>
      </c>
      <c r="AD417" s="115">
        <v>72588</v>
      </c>
      <c r="AE417" s="115">
        <v>117703</v>
      </c>
      <c r="AF417" s="115">
        <v>65860</v>
      </c>
      <c r="AG417" s="116">
        <f t="shared" si="25"/>
        <v>18936</v>
      </c>
      <c r="AH417" s="116">
        <f t="shared" si="26"/>
        <v>168002</v>
      </c>
      <c r="AI417" s="140">
        <f t="shared" si="24"/>
        <v>57380.572279760519</v>
      </c>
    </row>
    <row r="418" spans="1:35">
      <c r="A418" s="133">
        <v>309</v>
      </c>
      <c r="B418" s="133" t="str">
        <f t="shared" si="23"/>
        <v>Escalera 4 (Compra)</v>
      </c>
      <c r="C418" s="134" t="s">
        <v>724</v>
      </c>
      <c r="D418" s="134" t="s">
        <v>451</v>
      </c>
      <c r="E418" s="115">
        <v>580283</v>
      </c>
      <c r="F418" s="115">
        <v>196535</v>
      </c>
      <c r="G418" s="115">
        <v>626199</v>
      </c>
      <c r="H418" s="115">
        <v>482889</v>
      </c>
      <c r="I418" s="115">
        <v>427788</v>
      </c>
      <c r="J418" s="115">
        <v>639901</v>
      </c>
      <c r="K418" s="115">
        <v>387136</v>
      </c>
      <c r="L418" s="115">
        <v>389861</v>
      </c>
      <c r="M418" s="115">
        <v>676436</v>
      </c>
      <c r="N418" s="115">
        <v>540728</v>
      </c>
      <c r="O418" s="115">
        <v>627923</v>
      </c>
      <c r="P418" s="115">
        <v>639089</v>
      </c>
      <c r="Q418" s="115">
        <v>651661</v>
      </c>
      <c r="R418" s="115">
        <v>599393</v>
      </c>
      <c r="S418" s="115">
        <v>665442</v>
      </c>
      <c r="T418" s="115">
        <v>581756</v>
      </c>
      <c r="U418" s="115">
        <v>526000</v>
      </c>
      <c r="V418" s="115">
        <v>474278</v>
      </c>
      <c r="W418" s="115">
        <v>715233</v>
      </c>
      <c r="X418" s="115">
        <v>530244</v>
      </c>
      <c r="Y418" s="115">
        <v>657237</v>
      </c>
      <c r="Z418" s="115">
        <v>617064</v>
      </c>
      <c r="AA418" s="115">
        <v>289300</v>
      </c>
      <c r="AB418" s="115">
        <v>126240</v>
      </c>
      <c r="AC418" s="115">
        <v>663027</v>
      </c>
      <c r="AD418" s="115">
        <v>492840</v>
      </c>
      <c r="AE418" s="115">
        <v>964648</v>
      </c>
      <c r="AF418" s="115">
        <v>659224</v>
      </c>
      <c r="AG418" s="116">
        <f t="shared" si="25"/>
        <v>126240</v>
      </c>
      <c r="AH418" s="116">
        <f t="shared" si="26"/>
        <v>964648</v>
      </c>
      <c r="AI418" s="140">
        <f t="shared" si="24"/>
        <v>503104.90378854639</v>
      </c>
    </row>
    <row r="419" spans="1:35">
      <c r="A419" s="133">
        <v>310</v>
      </c>
      <c r="B419" s="133" t="str">
        <f t="shared" si="23"/>
        <v>Escalera de tipo industrial (Arrendamiento)</v>
      </c>
      <c r="C419" s="134" t="s">
        <v>725</v>
      </c>
      <c r="D419" s="134" t="s">
        <v>671</v>
      </c>
      <c r="E419" s="115">
        <v>56282</v>
      </c>
      <c r="F419" s="115">
        <v>33373</v>
      </c>
      <c r="G419" s="115">
        <v>70172</v>
      </c>
      <c r="H419" s="115">
        <v>56149</v>
      </c>
      <c r="I419" s="115">
        <v>43882</v>
      </c>
      <c r="J419" s="115">
        <v>43950</v>
      </c>
      <c r="K419" s="115">
        <v>76796</v>
      </c>
      <c r="L419" s="115">
        <v>78661</v>
      </c>
      <c r="M419" s="115">
        <v>25248</v>
      </c>
      <c r="N419" s="115">
        <v>166216</v>
      </c>
      <c r="O419" s="115">
        <v>40307</v>
      </c>
      <c r="P419" s="115">
        <v>41025</v>
      </c>
      <c r="Q419" s="115">
        <v>41831</v>
      </c>
      <c r="R419" s="115">
        <v>162145</v>
      </c>
      <c r="S419" s="115">
        <v>42716</v>
      </c>
      <c r="T419" s="115">
        <v>56492</v>
      </c>
      <c r="U419" s="115">
        <v>47340</v>
      </c>
      <c r="V419" s="115">
        <v>172803</v>
      </c>
      <c r="W419" s="115">
        <v>45911</v>
      </c>
      <c r="X419" s="115">
        <v>35347</v>
      </c>
      <c r="Y419" s="115">
        <v>56335</v>
      </c>
      <c r="Z419" s="115">
        <v>39611</v>
      </c>
      <c r="AA419" s="115">
        <v>13676</v>
      </c>
      <c r="AB419" s="115">
        <v>39450</v>
      </c>
      <c r="AC419" s="115">
        <v>60538</v>
      </c>
      <c r="AD419" s="115">
        <v>104148</v>
      </c>
      <c r="AE419" s="115">
        <v>109869</v>
      </c>
      <c r="AF419" s="115">
        <v>56932</v>
      </c>
      <c r="AG419" s="116">
        <f t="shared" si="25"/>
        <v>13676</v>
      </c>
      <c r="AH419" s="116">
        <f t="shared" si="26"/>
        <v>172803</v>
      </c>
      <c r="AI419" s="140">
        <f t="shared" si="24"/>
        <v>54802.420621972335</v>
      </c>
    </row>
    <row r="420" spans="1:35">
      <c r="A420" s="133">
        <v>311</v>
      </c>
      <c r="B420" s="133" t="str">
        <f t="shared" si="23"/>
        <v>Escalera de tipo industrial (Compra)</v>
      </c>
      <c r="C420" s="134" t="s">
        <v>725</v>
      </c>
      <c r="D420" s="134" t="s">
        <v>451</v>
      </c>
      <c r="E420" s="115">
        <v>507064</v>
      </c>
      <c r="F420" s="115">
        <v>312686</v>
      </c>
      <c r="G420" s="115">
        <v>646243</v>
      </c>
      <c r="H420" s="115">
        <v>561487</v>
      </c>
      <c r="I420" s="115">
        <v>526585</v>
      </c>
      <c r="J420" s="115">
        <v>493364</v>
      </c>
      <c r="K420" s="115">
        <v>387136</v>
      </c>
      <c r="L420" s="115">
        <v>314643</v>
      </c>
      <c r="M420" s="115">
        <v>568080</v>
      </c>
      <c r="N420" s="115">
        <v>590172</v>
      </c>
      <c r="O420" s="115">
        <v>484128</v>
      </c>
      <c r="P420" s="115">
        <v>492737</v>
      </c>
      <c r="Q420" s="115">
        <v>502431</v>
      </c>
      <c r="R420" s="115">
        <v>648579</v>
      </c>
      <c r="S420" s="115">
        <v>513055</v>
      </c>
      <c r="T420" s="115">
        <v>612264</v>
      </c>
      <c r="U420" s="115">
        <v>508116</v>
      </c>
      <c r="V420" s="115">
        <v>487829</v>
      </c>
      <c r="W420" s="115">
        <v>551445</v>
      </c>
      <c r="X420" s="115">
        <v>441840</v>
      </c>
      <c r="Y420" s="115">
        <v>676015</v>
      </c>
      <c r="Z420" s="115">
        <v>475756</v>
      </c>
      <c r="AA420" s="115">
        <v>245747</v>
      </c>
      <c r="AB420" s="115">
        <v>263000</v>
      </c>
      <c r="AC420" s="115">
        <v>726463</v>
      </c>
      <c r="AD420" s="115">
        <v>716601</v>
      </c>
      <c r="AE420" s="115">
        <v>894142</v>
      </c>
      <c r="AF420" s="115">
        <v>570555</v>
      </c>
      <c r="AG420" s="116">
        <f t="shared" si="25"/>
        <v>245747</v>
      </c>
      <c r="AH420" s="116">
        <f t="shared" si="26"/>
        <v>894142</v>
      </c>
      <c r="AI420" s="140">
        <f t="shared" si="24"/>
        <v>502658.91640607821</v>
      </c>
    </row>
    <row r="421" spans="1:35">
      <c r="A421" s="133">
        <v>312</v>
      </c>
      <c r="B421" s="133" t="str">
        <f t="shared" si="23"/>
        <v>Mangueras 1 (Arrendamiento)</v>
      </c>
      <c r="C421" s="134" t="s">
        <v>726</v>
      </c>
      <c r="D421" s="134" t="s">
        <v>671</v>
      </c>
      <c r="E421" s="115">
        <v>24091</v>
      </c>
      <c r="F421" s="115">
        <v>8884</v>
      </c>
      <c r="G421" s="115">
        <v>15906</v>
      </c>
      <c r="H421" s="115">
        <v>6178</v>
      </c>
      <c r="I421" s="115">
        <v>16494</v>
      </c>
      <c r="J421" s="115">
        <v>11934</v>
      </c>
      <c r="K421" s="115">
        <v>10310</v>
      </c>
      <c r="L421" s="115">
        <v>13150</v>
      </c>
      <c r="M421" s="115">
        <v>4734</v>
      </c>
      <c r="N421" s="115">
        <v>49444</v>
      </c>
      <c r="O421" s="115">
        <v>4243</v>
      </c>
      <c r="P421" s="115">
        <v>4317</v>
      </c>
      <c r="Q421" s="115">
        <v>4403</v>
      </c>
      <c r="R421" s="115">
        <v>58242</v>
      </c>
      <c r="S421" s="115">
        <v>4496</v>
      </c>
      <c r="T421" s="115">
        <v>24301</v>
      </c>
      <c r="U421" s="115">
        <v>14833</v>
      </c>
      <c r="V421" s="115">
        <v>36480</v>
      </c>
      <c r="W421" s="115">
        <v>4832</v>
      </c>
      <c r="X421" s="115">
        <v>15982</v>
      </c>
      <c r="Y421" s="115">
        <v>21908</v>
      </c>
      <c r="Z421" s="115">
        <v>4169</v>
      </c>
      <c r="AA421" s="115">
        <v>4524</v>
      </c>
      <c r="AB421" s="115">
        <v>15780</v>
      </c>
      <c r="AC421" s="115">
        <v>3722</v>
      </c>
      <c r="AD421" s="115">
        <v>4997</v>
      </c>
      <c r="AE421" s="115">
        <v>21742</v>
      </c>
      <c r="AF421" s="115">
        <v>8310</v>
      </c>
      <c r="AG421" s="116">
        <f t="shared" si="25"/>
        <v>3722</v>
      </c>
      <c r="AH421" s="116">
        <f t="shared" si="26"/>
        <v>58242</v>
      </c>
      <c r="AI421" s="140">
        <f t="shared" si="24"/>
        <v>10903.105163320761</v>
      </c>
    </row>
    <row r="422" spans="1:35">
      <c r="A422" s="133">
        <v>313</v>
      </c>
      <c r="B422" s="133" t="str">
        <f t="shared" si="23"/>
        <v>Mangueras 1 (Compra)</v>
      </c>
      <c r="C422" s="134" t="s">
        <v>726</v>
      </c>
      <c r="D422" s="134" t="s">
        <v>451</v>
      </c>
      <c r="E422" s="115">
        <v>118666</v>
      </c>
      <c r="F422" s="115">
        <v>72004</v>
      </c>
      <c r="G422" s="115">
        <v>212869</v>
      </c>
      <c r="H422" s="115">
        <v>150545</v>
      </c>
      <c r="I422" s="115">
        <v>118760</v>
      </c>
      <c r="J422" s="115">
        <v>143212</v>
      </c>
      <c r="K422" s="115">
        <v>59964</v>
      </c>
      <c r="L422" s="115">
        <v>88263</v>
      </c>
      <c r="M422" s="115">
        <v>68380</v>
      </c>
      <c r="N422" s="115">
        <v>199880</v>
      </c>
      <c r="O422" s="115">
        <v>85821</v>
      </c>
      <c r="P422" s="115">
        <v>87348</v>
      </c>
      <c r="Q422" s="115">
        <v>89065</v>
      </c>
      <c r="R422" s="115">
        <v>232966</v>
      </c>
      <c r="S422" s="115">
        <v>90949</v>
      </c>
      <c r="T422" s="115">
        <v>120138</v>
      </c>
      <c r="U422" s="115">
        <v>110986</v>
      </c>
      <c r="V422" s="115">
        <v>102987</v>
      </c>
      <c r="W422" s="115">
        <v>97754</v>
      </c>
      <c r="X422" s="115">
        <v>199775</v>
      </c>
      <c r="Y422" s="115">
        <v>131447</v>
      </c>
      <c r="Z422" s="115">
        <v>84337</v>
      </c>
      <c r="AA422" s="115">
        <v>53862</v>
      </c>
      <c r="AB422" s="115">
        <v>105200</v>
      </c>
      <c r="AC422" s="115">
        <v>44668</v>
      </c>
      <c r="AD422" s="115">
        <v>59964</v>
      </c>
      <c r="AE422" s="115">
        <v>100992</v>
      </c>
      <c r="AF422" s="115">
        <v>84160</v>
      </c>
      <c r="AG422" s="116">
        <f t="shared" si="25"/>
        <v>44668</v>
      </c>
      <c r="AH422" s="116">
        <f t="shared" si="26"/>
        <v>232966</v>
      </c>
      <c r="AI422" s="140">
        <f t="shared" si="24"/>
        <v>102165.79571528693</v>
      </c>
    </row>
    <row r="423" spans="1:35">
      <c r="A423" s="133">
        <v>314</v>
      </c>
      <c r="B423" s="133" t="str">
        <f t="shared" si="23"/>
        <v>Mangueras 2 (Arrendamiento)</v>
      </c>
      <c r="C423" s="134" t="s">
        <v>727</v>
      </c>
      <c r="D423" s="134" t="s">
        <v>671</v>
      </c>
      <c r="E423" s="115">
        <v>16096</v>
      </c>
      <c r="F423" s="115">
        <v>11324</v>
      </c>
      <c r="G423" s="115">
        <v>20993</v>
      </c>
      <c r="H423" s="115">
        <v>6326</v>
      </c>
      <c r="I423" s="115">
        <v>24056</v>
      </c>
      <c r="J423" s="115">
        <v>14202</v>
      </c>
      <c r="K423" s="115">
        <v>12098</v>
      </c>
      <c r="L423" s="115">
        <v>17674</v>
      </c>
      <c r="M423" s="115">
        <v>4734</v>
      </c>
      <c r="N423" s="115">
        <v>48492</v>
      </c>
      <c r="O423" s="115">
        <v>4667</v>
      </c>
      <c r="P423" s="115">
        <v>4750</v>
      </c>
      <c r="Q423" s="115">
        <v>4842</v>
      </c>
      <c r="R423" s="115">
        <v>56708</v>
      </c>
      <c r="S423" s="115">
        <v>4945</v>
      </c>
      <c r="T423" s="115">
        <v>16306</v>
      </c>
      <c r="U423" s="115">
        <v>17568</v>
      </c>
      <c r="V423" s="115">
        <v>52801</v>
      </c>
      <c r="W423" s="115">
        <v>5316</v>
      </c>
      <c r="X423" s="115">
        <v>15440</v>
      </c>
      <c r="Y423" s="115">
        <v>34427</v>
      </c>
      <c r="Z423" s="115">
        <v>4586</v>
      </c>
      <c r="AA423" s="115">
        <v>5891</v>
      </c>
      <c r="AB423" s="115">
        <v>15780</v>
      </c>
      <c r="AC423" s="115">
        <v>5364</v>
      </c>
      <c r="AD423" s="115">
        <v>5985</v>
      </c>
      <c r="AE423" s="115">
        <v>25482</v>
      </c>
      <c r="AF423" s="115">
        <v>138970</v>
      </c>
      <c r="AG423" s="116">
        <f t="shared" si="25"/>
        <v>4586</v>
      </c>
      <c r="AH423" s="116">
        <f t="shared" si="26"/>
        <v>138970</v>
      </c>
      <c r="AI423" s="140">
        <f t="shared" si="24"/>
        <v>13811.943795909523</v>
      </c>
    </row>
    <row r="424" spans="1:35">
      <c r="A424" s="133">
        <v>315</v>
      </c>
      <c r="B424" s="133" t="str">
        <f t="shared" si="23"/>
        <v>Mangueras 2 (Compra)</v>
      </c>
      <c r="C424" s="134" t="s">
        <v>727</v>
      </c>
      <c r="D424" s="134" t="s">
        <v>451</v>
      </c>
      <c r="E424" s="115">
        <v>150015</v>
      </c>
      <c r="F424" s="115">
        <v>86016</v>
      </c>
      <c r="G424" s="115">
        <v>185543</v>
      </c>
      <c r="H424" s="115">
        <v>150545</v>
      </c>
      <c r="I424" s="115">
        <v>156886</v>
      </c>
      <c r="J424" s="115">
        <v>170423</v>
      </c>
      <c r="K424" s="115">
        <v>68380</v>
      </c>
      <c r="L424" s="115">
        <v>115615</v>
      </c>
      <c r="M424" s="115">
        <v>79952</v>
      </c>
      <c r="N424" s="115">
        <v>210400</v>
      </c>
      <c r="O424" s="115">
        <v>114125</v>
      </c>
      <c r="P424" s="115">
        <v>116154</v>
      </c>
      <c r="Q424" s="115">
        <v>118440</v>
      </c>
      <c r="R424" s="115">
        <v>226832</v>
      </c>
      <c r="S424" s="115">
        <v>120945</v>
      </c>
      <c r="T424" s="115">
        <v>151488</v>
      </c>
      <c r="U424" s="115">
        <v>169898</v>
      </c>
      <c r="V424" s="115">
        <v>149059</v>
      </c>
      <c r="W424" s="115">
        <v>129994</v>
      </c>
      <c r="X424" s="115">
        <v>193008</v>
      </c>
      <c r="Y424" s="115">
        <v>206560</v>
      </c>
      <c r="Z424" s="115">
        <v>112153</v>
      </c>
      <c r="AA424" s="115">
        <v>70694</v>
      </c>
      <c r="AB424" s="115">
        <v>105200</v>
      </c>
      <c r="AC424" s="115">
        <v>64375</v>
      </c>
      <c r="AD424" s="115">
        <v>71830</v>
      </c>
      <c r="AE424" s="115">
        <v>134656</v>
      </c>
      <c r="AF424" s="115">
        <v>126240</v>
      </c>
      <c r="AG424" s="116">
        <f t="shared" si="25"/>
        <v>64375</v>
      </c>
      <c r="AH424" s="116">
        <f t="shared" si="26"/>
        <v>226832</v>
      </c>
      <c r="AI424" s="140">
        <f t="shared" si="24"/>
        <v>126100.52931376784</v>
      </c>
    </row>
    <row r="425" spans="1:35">
      <c r="A425" s="133">
        <v>316</v>
      </c>
      <c r="B425" s="133" t="str">
        <f t="shared" si="23"/>
        <v>Mangueras 3 (Arrendamiento)</v>
      </c>
      <c r="C425" s="134" t="s">
        <v>728</v>
      </c>
      <c r="D425" s="134" t="s">
        <v>671</v>
      </c>
      <c r="E425" s="115">
        <v>22723</v>
      </c>
      <c r="F425" s="115">
        <v>21054</v>
      </c>
      <c r="G425" s="115">
        <v>29825</v>
      </c>
      <c r="H425" s="115">
        <v>15054</v>
      </c>
      <c r="I425" s="115">
        <v>35939</v>
      </c>
      <c r="J425" s="115">
        <v>21302</v>
      </c>
      <c r="K425" s="115">
        <v>15780</v>
      </c>
      <c r="L425" s="115">
        <v>43132</v>
      </c>
      <c r="M425" s="115">
        <v>11782</v>
      </c>
      <c r="N425" s="115">
        <v>91524</v>
      </c>
      <c r="O425" s="115">
        <v>6365</v>
      </c>
      <c r="P425" s="115">
        <v>6478</v>
      </c>
      <c r="Q425" s="115">
        <v>6604</v>
      </c>
      <c r="R425" s="115">
        <v>94554</v>
      </c>
      <c r="S425" s="115">
        <v>6744</v>
      </c>
      <c r="T425" s="115">
        <v>22934</v>
      </c>
      <c r="U425" s="115">
        <v>26931</v>
      </c>
      <c r="V425" s="115">
        <v>74881</v>
      </c>
      <c r="W425" s="115">
        <v>7249</v>
      </c>
      <c r="X425" s="115">
        <v>14453</v>
      </c>
      <c r="Y425" s="115">
        <v>42251</v>
      </c>
      <c r="Z425" s="115">
        <v>6254</v>
      </c>
      <c r="AA425" s="115">
        <v>8732</v>
      </c>
      <c r="AB425" s="115">
        <v>13413</v>
      </c>
      <c r="AC425" s="115">
        <v>6678</v>
      </c>
      <c r="AD425" s="115">
        <v>8090</v>
      </c>
      <c r="AE425" s="115">
        <v>43482</v>
      </c>
      <c r="AF425" s="115">
        <v>21040</v>
      </c>
      <c r="AG425" s="116">
        <f t="shared" si="25"/>
        <v>6254</v>
      </c>
      <c r="AH425" s="116">
        <f t="shared" si="26"/>
        <v>94554</v>
      </c>
      <c r="AI425" s="140">
        <f t="shared" si="24"/>
        <v>18426.217821846672</v>
      </c>
    </row>
    <row r="426" spans="1:35">
      <c r="A426" s="133">
        <v>317</v>
      </c>
      <c r="B426" s="133" t="str">
        <f t="shared" si="23"/>
        <v>Mangueras 3 (Compra)</v>
      </c>
      <c r="C426" s="134" t="s">
        <v>728</v>
      </c>
      <c r="D426" s="134" t="s">
        <v>451</v>
      </c>
      <c r="E426" s="115">
        <v>218816</v>
      </c>
      <c r="F426" s="115">
        <v>178977</v>
      </c>
      <c r="G426" s="115">
        <v>246904</v>
      </c>
      <c r="H426" s="115">
        <v>209468</v>
      </c>
      <c r="I426" s="115">
        <v>215637</v>
      </c>
      <c r="J426" s="115">
        <v>255634</v>
      </c>
      <c r="K426" s="115">
        <v>82056</v>
      </c>
      <c r="L426" s="115">
        <v>312339</v>
      </c>
      <c r="M426" s="115">
        <v>164112</v>
      </c>
      <c r="N426" s="115">
        <v>368200</v>
      </c>
      <c r="O426" s="115">
        <v>167439</v>
      </c>
      <c r="P426" s="115">
        <v>170418</v>
      </c>
      <c r="Q426" s="115">
        <v>173770</v>
      </c>
      <c r="R426" s="115">
        <v>378215</v>
      </c>
      <c r="S426" s="115">
        <v>177445</v>
      </c>
      <c r="T426" s="115">
        <v>220289</v>
      </c>
      <c r="U426" s="115">
        <v>280884</v>
      </c>
      <c r="V426" s="115">
        <v>211393</v>
      </c>
      <c r="W426" s="115">
        <v>190722</v>
      </c>
      <c r="X426" s="115">
        <v>180672</v>
      </c>
      <c r="Y426" s="115">
        <v>253506</v>
      </c>
      <c r="Z426" s="115">
        <v>164544</v>
      </c>
      <c r="AA426" s="115">
        <v>104358</v>
      </c>
      <c r="AB426" s="115">
        <v>89420</v>
      </c>
      <c r="AC426" s="115">
        <v>80140</v>
      </c>
      <c r="AD426" s="115">
        <v>97079</v>
      </c>
      <c r="AE426" s="115">
        <v>201984</v>
      </c>
      <c r="AF426" s="115">
        <v>210842</v>
      </c>
      <c r="AG426" s="116">
        <f t="shared" si="25"/>
        <v>80140</v>
      </c>
      <c r="AH426" s="116">
        <f t="shared" si="26"/>
        <v>378215</v>
      </c>
      <c r="AI426" s="140">
        <f t="shared" si="24"/>
        <v>184869.29669499543</v>
      </c>
    </row>
    <row r="427" spans="1:35">
      <c r="A427" s="133">
        <v>318</v>
      </c>
      <c r="B427" s="133" t="str">
        <f t="shared" si="23"/>
        <v>Contenedor de basura 1 (Compra)</v>
      </c>
      <c r="C427" s="134" t="s">
        <v>729</v>
      </c>
      <c r="D427" s="134" t="s">
        <v>451</v>
      </c>
      <c r="E427" s="115">
        <v>75744</v>
      </c>
      <c r="F427" s="115">
        <v>58065</v>
      </c>
      <c r="G427" s="115">
        <v>62651</v>
      </c>
      <c r="H427" s="115">
        <v>59441</v>
      </c>
      <c r="I427" s="115">
        <v>55767</v>
      </c>
      <c r="J427" s="115">
        <v>54132</v>
      </c>
      <c r="K427" s="115">
        <v>29456</v>
      </c>
      <c r="L427" s="115">
        <v>35863</v>
      </c>
      <c r="M427" s="115">
        <v>70484</v>
      </c>
      <c r="N427" s="115">
        <v>94680</v>
      </c>
      <c r="O427" s="115">
        <v>39037</v>
      </c>
      <c r="P427" s="115">
        <v>39730</v>
      </c>
      <c r="Q427" s="115">
        <v>40511</v>
      </c>
      <c r="R427" s="115">
        <v>101465</v>
      </c>
      <c r="S427" s="115">
        <v>41369</v>
      </c>
      <c r="T427" s="115">
        <v>77217</v>
      </c>
      <c r="U427" s="115">
        <v>36294</v>
      </c>
      <c r="V427" s="115">
        <v>32115</v>
      </c>
      <c r="W427" s="115">
        <v>44463</v>
      </c>
      <c r="X427" s="115">
        <v>49725</v>
      </c>
      <c r="Y427" s="115">
        <v>43941</v>
      </c>
      <c r="Z427" s="115">
        <v>38361</v>
      </c>
      <c r="AA427" s="115">
        <v>36820</v>
      </c>
      <c r="AB427" s="115">
        <v>21040</v>
      </c>
      <c r="AC427" s="115">
        <v>24821</v>
      </c>
      <c r="AD427" s="115">
        <v>44534</v>
      </c>
      <c r="AE427" s="115">
        <v>23234</v>
      </c>
      <c r="AF427" s="115">
        <v>17151</v>
      </c>
      <c r="AG427" s="116">
        <f t="shared" si="25"/>
        <v>17151</v>
      </c>
      <c r="AH427" s="116">
        <f t="shared" si="26"/>
        <v>101465</v>
      </c>
      <c r="AI427" s="140">
        <f t="shared" si="24"/>
        <v>43862.10900259576</v>
      </c>
    </row>
    <row r="428" spans="1:35">
      <c r="A428" s="133">
        <v>319</v>
      </c>
      <c r="B428" s="133" t="str">
        <f t="shared" si="23"/>
        <v>Contenedor de basura 2 (Compra)</v>
      </c>
      <c r="C428" s="134" t="s">
        <v>730</v>
      </c>
      <c r="D428" s="134" t="s">
        <v>451</v>
      </c>
      <c r="E428" s="115">
        <v>75744</v>
      </c>
      <c r="F428" s="115">
        <v>58065</v>
      </c>
      <c r="G428" s="115">
        <v>62384</v>
      </c>
      <c r="H428" s="115">
        <v>59441</v>
      </c>
      <c r="I428" s="115">
        <v>55767</v>
      </c>
      <c r="J428" s="115">
        <v>54132</v>
      </c>
      <c r="K428" s="115">
        <v>29456</v>
      </c>
      <c r="L428" s="115">
        <v>35863</v>
      </c>
      <c r="M428" s="115">
        <v>72588</v>
      </c>
      <c r="N428" s="115">
        <v>94680</v>
      </c>
      <c r="O428" s="115">
        <v>38585</v>
      </c>
      <c r="P428" s="115">
        <v>39271</v>
      </c>
      <c r="Q428" s="115">
        <v>40044</v>
      </c>
      <c r="R428" s="115">
        <v>101465</v>
      </c>
      <c r="S428" s="115">
        <v>40891</v>
      </c>
      <c r="T428" s="115">
        <v>77217</v>
      </c>
      <c r="U428" s="115">
        <v>36294</v>
      </c>
      <c r="V428" s="115">
        <v>32115</v>
      </c>
      <c r="W428" s="115">
        <v>43950</v>
      </c>
      <c r="X428" s="115">
        <v>49071</v>
      </c>
      <c r="Y428" s="115">
        <v>43941</v>
      </c>
      <c r="Z428" s="115">
        <v>37918</v>
      </c>
      <c r="AA428" s="115">
        <v>36820</v>
      </c>
      <c r="AB428" s="115">
        <v>21040</v>
      </c>
      <c r="AC428" s="115">
        <v>24821</v>
      </c>
      <c r="AD428" s="115">
        <v>44534</v>
      </c>
      <c r="AE428" s="115">
        <v>23234</v>
      </c>
      <c r="AF428" s="115">
        <v>17151</v>
      </c>
      <c r="AG428" s="116">
        <f t="shared" si="25"/>
        <v>17151</v>
      </c>
      <c r="AH428" s="116">
        <f t="shared" si="26"/>
        <v>101465</v>
      </c>
      <c r="AI428" s="140">
        <f t="shared" si="24"/>
        <v>43777.683094578053</v>
      </c>
    </row>
    <row r="429" spans="1:35">
      <c r="A429" s="133">
        <v>320</v>
      </c>
      <c r="B429" s="133" t="str">
        <f t="shared" si="23"/>
        <v>Contenedor de basura 3 (Compra)</v>
      </c>
      <c r="C429" s="134" t="s">
        <v>731</v>
      </c>
      <c r="D429" s="134" t="s">
        <v>451</v>
      </c>
      <c r="E429" s="115">
        <v>75744</v>
      </c>
      <c r="F429" s="115">
        <v>58065</v>
      </c>
      <c r="G429" s="115">
        <v>62261</v>
      </c>
      <c r="H429" s="115">
        <v>59441</v>
      </c>
      <c r="I429" s="115">
        <v>55014</v>
      </c>
      <c r="J429" s="115">
        <v>54132</v>
      </c>
      <c r="K429" s="115">
        <v>29456</v>
      </c>
      <c r="L429" s="115">
        <v>35863</v>
      </c>
      <c r="M429" s="115">
        <v>72588</v>
      </c>
      <c r="N429" s="115">
        <v>94680</v>
      </c>
      <c r="O429" s="115">
        <v>38585</v>
      </c>
      <c r="P429" s="115">
        <v>39271</v>
      </c>
      <c r="Q429" s="115">
        <v>40044</v>
      </c>
      <c r="R429" s="115">
        <v>101465</v>
      </c>
      <c r="S429" s="115">
        <v>40891</v>
      </c>
      <c r="T429" s="115">
        <v>77217</v>
      </c>
      <c r="U429" s="115">
        <v>36294</v>
      </c>
      <c r="V429" s="115">
        <v>32115</v>
      </c>
      <c r="W429" s="115">
        <v>43950</v>
      </c>
      <c r="X429" s="115">
        <v>48236</v>
      </c>
      <c r="Y429" s="115">
        <v>43941</v>
      </c>
      <c r="Z429" s="115">
        <v>37918</v>
      </c>
      <c r="AA429" s="115">
        <v>36820</v>
      </c>
      <c r="AB429" s="115">
        <v>21040</v>
      </c>
      <c r="AC429" s="115">
        <v>24821</v>
      </c>
      <c r="AD429" s="115">
        <v>44534</v>
      </c>
      <c r="AE429" s="115">
        <v>23234</v>
      </c>
      <c r="AF429" s="115">
        <v>17151</v>
      </c>
      <c r="AG429" s="116">
        <f t="shared" si="25"/>
        <v>17151</v>
      </c>
      <c r="AH429" s="116">
        <f t="shared" si="26"/>
        <v>101465</v>
      </c>
      <c r="AI429" s="140">
        <f t="shared" si="24"/>
        <v>43729.946516684169</v>
      </c>
    </row>
    <row r="430" spans="1:35">
      <c r="A430" s="133">
        <v>321</v>
      </c>
      <c r="B430" s="133" t="str">
        <f t="shared" si="23"/>
        <v>Contenedor de basura 4 (Compra)</v>
      </c>
      <c r="C430" s="134" t="s">
        <v>732</v>
      </c>
      <c r="D430" s="134" t="s">
        <v>451</v>
      </c>
      <c r="E430" s="115">
        <v>75744</v>
      </c>
      <c r="F430" s="115">
        <v>58065</v>
      </c>
      <c r="G430" s="115">
        <v>62570</v>
      </c>
      <c r="H430" s="115">
        <v>59441</v>
      </c>
      <c r="I430" s="115">
        <v>55014</v>
      </c>
      <c r="J430" s="115">
        <v>54132</v>
      </c>
      <c r="K430" s="115">
        <v>29456</v>
      </c>
      <c r="L430" s="115">
        <v>35863</v>
      </c>
      <c r="M430" s="115">
        <v>72588</v>
      </c>
      <c r="N430" s="115">
        <v>99940</v>
      </c>
      <c r="O430" s="115">
        <v>38585</v>
      </c>
      <c r="P430" s="115">
        <v>39271</v>
      </c>
      <c r="Q430" s="115">
        <v>40044</v>
      </c>
      <c r="R430" s="115">
        <v>101465</v>
      </c>
      <c r="S430" s="115">
        <v>40891</v>
      </c>
      <c r="T430" s="115">
        <v>77217</v>
      </c>
      <c r="U430" s="115">
        <v>36294</v>
      </c>
      <c r="V430" s="115">
        <v>32115</v>
      </c>
      <c r="W430" s="115">
        <v>43950</v>
      </c>
      <c r="X430" s="115">
        <v>49193</v>
      </c>
      <c r="Y430" s="115">
        <v>43941</v>
      </c>
      <c r="Z430" s="115">
        <v>37918</v>
      </c>
      <c r="AA430" s="115">
        <v>36820</v>
      </c>
      <c r="AB430" s="115">
        <v>21040</v>
      </c>
      <c r="AC430" s="115">
        <v>24821</v>
      </c>
      <c r="AD430" s="115">
        <v>44534</v>
      </c>
      <c r="AE430" s="115">
        <v>23234</v>
      </c>
      <c r="AF430" s="115">
        <v>17151</v>
      </c>
      <c r="AG430" s="116">
        <f t="shared" si="25"/>
        <v>17151</v>
      </c>
      <c r="AH430" s="116">
        <f t="shared" si="26"/>
        <v>101465</v>
      </c>
      <c r="AI430" s="140">
        <f t="shared" si="24"/>
        <v>43844.762194378338</v>
      </c>
    </row>
    <row r="431" spans="1:35">
      <c r="A431" s="133">
        <v>322</v>
      </c>
      <c r="B431" s="133" t="str">
        <f t="shared" ref="B431:B494" si="27">_xlfn.CONCAT(C431," (",D431,")")</f>
        <v>Contenedor de basura 5 (Compra)</v>
      </c>
      <c r="C431" s="134" t="s">
        <v>733</v>
      </c>
      <c r="D431" s="134" t="s">
        <v>451</v>
      </c>
      <c r="E431" s="115">
        <v>99940</v>
      </c>
      <c r="F431" s="115">
        <v>68585</v>
      </c>
      <c r="G431" s="115">
        <v>86793</v>
      </c>
      <c r="H431" s="115">
        <v>59441</v>
      </c>
      <c r="I431" s="115">
        <v>67121</v>
      </c>
      <c r="J431" s="115">
        <v>67794</v>
      </c>
      <c r="K431" s="115">
        <v>50496</v>
      </c>
      <c r="L431" s="115">
        <v>52863</v>
      </c>
      <c r="M431" s="115">
        <v>136760</v>
      </c>
      <c r="N431" s="115">
        <v>147280</v>
      </c>
      <c r="O431" s="115">
        <v>61387</v>
      </c>
      <c r="P431" s="115">
        <v>62478</v>
      </c>
      <c r="Q431" s="115">
        <v>63708</v>
      </c>
      <c r="R431" s="115">
        <v>126659</v>
      </c>
      <c r="S431" s="115">
        <v>65055</v>
      </c>
      <c r="T431" s="115">
        <v>101413</v>
      </c>
      <c r="U431" s="115">
        <v>49234</v>
      </c>
      <c r="V431" s="115">
        <v>47428</v>
      </c>
      <c r="W431" s="115">
        <v>69923</v>
      </c>
      <c r="X431" s="115">
        <v>66133</v>
      </c>
      <c r="Y431" s="115">
        <v>65724</v>
      </c>
      <c r="Z431" s="115">
        <v>60326</v>
      </c>
      <c r="AA431" s="115">
        <v>57860</v>
      </c>
      <c r="AB431" s="115">
        <v>34716</v>
      </c>
      <c r="AC431" s="115">
        <v>42176</v>
      </c>
      <c r="AD431" s="115">
        <v>64003</v>
      </c>
      <c r="AE431" s="115">
        <v>54481</v>
      </c>
      <c r="AF431" s="115">
        <v>43140</v>
      </c>
      <c r="AG431" s="116">
        <f t="shared" si="25"/>
        <v>34716</v>
      </c>
      <c r="AH431" s="116">
        <f t="shared" si="26"/>
        <v>147280</v>
      </c>
      <c r="AI431" s="140">
        <f t="shared" si="24"/>
        <v>66540.836630320773</v>
      </c>
    </row>
    <row r="432" spans="1:35">
      <c r="A432" s="133">
        <v>323</v>
      </c>
      <c r="B432" s="133" t="str">
        <f t="shared" si="27"/>
        <v>Contenedor de basura 6 (Compra)</v>
      </c>
      <c r="C432" s="134" t="s">
        <v>734</v>
      </c>
      <c r="D432" s="134" t="s">
        <v>451</v>
      </c>
      <c r="E432" s="115">
        <v>99940</v>
      </c>
      <c r="F432" s="115">
        <v>63824</v>
      </c>
      <c r="G432" s="115">
        <v>87127</v>
      </c>
      <c r="H432" s="115">
        <v>65336</v>
      </c>
      <c r="I432" s="115">
        <v>67121</v>
      </c>
      <c r="J432" s="115">
        <v>67794</v>
      </c>
      <c r="K432" s="115">
        <v>50496</v>
      </c>
      <c r="L432" s="115">
        <v>52863</v>
      </c>
      <c r="M432" s="115">
        <v>136760</v>
      </c>
      <c r="N432" s="115">
        <v>147280</v>
      </c>
      <c r="O432" s="115">
        <v>61387</v>
      </c>
      <c r="P432" s="115">
        <v>62478</v>
      </c>
      <c r="Q432" s="115">
        <v>63708</v>
      </c>
      <c r="R432" s="115">
        <v>126659</v>
      </c>
      <c r="S432" s="115">
        <v>65055</v>
      </c>
      <c r="T432" s="115">
        <v>101413</v>
      </c>
      <c r="U432" s="115">
        <v>49234</v>
      </c>
      <c r="V432" s="115">
        <v>47428</v>
      </c>
      <c r="W432" s="115">
        <v>69923</v>
      </c>
      <c r="X432" s="115">
        <v>68421</v>
      </c>
      <c r="Y432" s="115">
        <v>65724</v>
      </c>
      <c r="Z432" s="115">
        <v>60326</v>
      </c>
      <c r="AA432" s="115">
        <v>57860</v>
      </c>
      <c r="AB432" s="115">
        <v>34716</v>
      </c>
      <c r="AC432" s="115">
        <v>42176</v>
      </c>
      <c r="AD432" s="115">
        <v>64003</v>
      </c>
      <c r="AE432" s="115">
        <v>54481</v>
      </c>
      <c r="AF432" s="115">
        <v>43140</v>
      </c>
      <c r="AG432" s="116">
        <f t="shared" si="25"/>
        <v>34716</v>
      </c>
      <c r="AH432" s="116">
        <f t="shared" si="26"/>
        <v>147280</v>
      </c>
      <c r="AI432" s="140">
        <f t="shared" si="24"/>
        <v>66675.089787386387</v>
      </c>
    </row>
    <row r="433" spans="1:35">
      <c r="A433" s="133">
        <v>324</v>
      </c>
      <c r="B433" s="133" t="str">
        <f t="shared" si="27"/>
        <v>Contenedor de basura 7 (Compra)</v>
      </c>
      <c r="C433" s="134" t="s">
        <v>735</v>
      </c>
      <c r="D433" s="134" t="s">
        <v>451</v>
      </c>
      <c r="E433" s="115">
        <v>99940</v>
      </c>
      <c r="F433" s="115">
        <v>63824</v>
      </c>
      <c r="G433" s="115">
        <v>87201</v>
      </c>
      <c r="H433" s="115">
        <v>65336</v>
      </c>
      <c r="I433" s="115">
        <v>67121</v>
      </c>
      <c r="J433" s="115">
        <v>67794</v>
      </c>
      <c r="K433" s="115">
        <v>50496</v>
      </c>
      <c r="L433" s="115">
        <v>52863</v>
      </c>
      <c r="M433" s="115">
        <v>136760</v>
      </c>
      <c r="N433" s="115">
        <v>147280</v>
      </c>
      <c r="O433" s="115">
        <v>61387</v>
      </c>
      <c r="P433" s="115">
        <v>62478</v>
      </c>
      <c r="Q433" s="115">
        <v>63708</v>
      </c>
      <c r="R433" s="115">
        <v>126659</v>
      </c>
      <c r="S433" s="115">
        <v>65055</v>
      </c>
      <c r="T433" s="115">
        <v>101413</v>
      </c>
      <c r="U433" s="115">
        <v>49234</v>
      </c>
      <c r="V433" s="115">
        <v>47428</v>
      </c>
      <c r="W433" s="115">
        <v>69923</v>
      </c>
      <c r="X433" s="115">
        <v>68742</v>
      </c>
      <c r="Y433" s="115">
        <v>65724</v>
      </c>
      <c r="Z433" s="115">
        <v>60326</v>
      </c>
      <c r="AA433" s="115">
        <v>57860</v>
      </c>
      <c r="AB433" s="115">
        <v>34716</v>
      </c>
      <c r="AC433" s="115">
        <v>42176</v>
      </c>
      <c r="AD433" s="115">
        <v>64003</v>
      </c>
      <c r="AE433" s="115">
        <v>54481</v>
      </c>
      <c r="AF433" s="115">
        <v>43140</v>
      </c>
      <c r="AG433" s="116">
        <f t="shared" si="25"/>
        <v>34716</v>
      </c>
      <c r="AH433" s="116">
        <f t="shared" si="26"/>
        <v>147280</v>
      </c>
      <c r="AI433" s="140">
        <f t="shared" si="24"/>
        <v>66687.380351430038</v>
      </c>
    </row>
    <row r="434" spans="1:35">
      <c r="A434" s="133">
        <v>325</v>
      </c>
      <c r="B434" s="133" t="str">
        <f t="shared" si="27"/>
        <v>Contenedor de basura 8 (Compra)</v>
      </c>
      <c r="C434" s="134" t="s">
        <v>736</v>
      </c>
      <c r="D434" s="134" t="s">
        <v>451</v>
      </c>
      <c r="E434" s="115">
        <v>99940</v>
      </c>
      <c r="F434" s="115">
        <v>63824</v>
      </c>
      <c r="G434" s="115">
        <v>87122</v>
      </c>
      <c r="H434" s="115">
        <v>65336</v>
      </c>
      <c r="I434" s="115">
        <v>72347</v>
      </c>
      <c r="J434" s="115">
        <v>67794</v>
      </c>
      <c r="K434" s="115">
        <v>50496</v>
      </c>
      <c r="L434" s="115">
        <v>52863</v>
      </c>
      <c r="M434" s="115">
        <v>136760</v>
      </c>
      <c r="N434" s="115">
        <v>157800</v>
      </c>
      <c r="O434" s="115">
        <v>61387</v>
      </c>
      <c r="P434" s="115">
        <v>62478</v>
      </c>
      <c r="Q434" s="115">
        <v>63708</v>
      </c>
      <c r="R434" s="115">
        <v>126659</v>
      </c>
      <c r="S434" s="115">
        <v>65055</v>
      </c>
      <c r="T434" s="115">
        <v>101413</v>
      </c>
      <c r="U434" s="115">
        <v>49234</v>
      </c>
      <c r="V434" s="115">
        <v>47428</v>
      </c>
      <c r="W434" s="115">
        <v>69923</v>
      </c>
      <c r="X434" s="115">
        <v>68333</v>
      </c>
      <c r="Y434" s="115">
        <v>65724</v>
      </c>
      <c r="Z434" s="115">
        <v>60326</v>
      </c>
      <c r="AA434" s="115">
        <v>57860</v>
      </c>
      <c r="AB434" s="115">
        <v>34716</v>
      </c>
      <c r="AC434" s="115">
        <v>42176</v>
      </c>
      <c r="AD434" s="115">
        <v>64003</v>
      </c>
      <c r="AE434" s="115">
        <v>54481</v>
      </c>
      <c r="AF434" s="115">
        <v>43140</v>
      </c>
      <c r="AG434" s="116">
        <f t="shared" si="25"/>
        <v>34716</v>
      </c>
      <c r="AH434" s="116">
        <f t="shared" si="26"/>
        <v>157800</v>
      </c>
      <c r="AI434" s="140">
        <f t="shared" si="24"/>
        <v>67147.075031608474</v>
      </c>
    </row>
    <row r="435" spans="1:35">
      <c r="A435" s="133">
        <v>326</v>
      </c>
      <c r="B435" s="133" t="str">
        <f t="shared" si="27"/>
        <v>Contenedor de basura 9 (Compra)</v>
      </c>
      <c r="C435" s="134" t="s">
        <v>737</v>
      </c>
      <c r="D435" s="134" t="s">
        <v>451</v>
      </c>
      <c r="E435" s="115">
        <v>122242</v>
      </c>
      <c r="F435" s="115">
        <v>101535</v>
      </c>
      <c r="G435" s="115">
        <v>116325</v>
      </c>
      <c r="H435" s="115">
        <v>93171</v>
      </c>
      <c r="I435" s="115">
        <v>89705</v>
      </c>
      <c r="J435" s="115">
        <v>69919</v>
      </c>
      <c r="K435" s="115">
        <v>65750</v>
      </c>
      <c r="L435" s="115">
        <v>76990</v>
      </c>
      <c r="M435" s="115">
        <v>164112</v>
      </c>
      <c r="N435" s="115">
        <v>189360</v>
      </c>
      <c r="O435" s="115">
        <v>73884</v>
      </c>
      <c r="P435" s="115">
        <v>75198</v>
      </c>
      <c r="Q435" s="115">
        <v>76677</v>
      </c>
      <c r="R435" s="115">
        <v>139179</v>
      </c>
      <c r="S435" s="115">
        <v>78298</v>
      </c>
      <c r="T435" s="115">
        <v>123715</v>
      </c>
      <c r="U435" s="115">
        <v>81214</v>
      </c>
      <c r="V435" s="115">
        <v>77240</v>
      </c>
      <c r="W435" s="115">
        <v>84158</v>
      </c>
      <c r="X435" s="115">
        <v>85738</v>
      </c>
      <c r="Y435" s="115">
        <v>107036</v>
      </c>
      <c r="Z435" s="115">
        <v>72607</v>
      </c>
      <c r="AA435" s="115">
        <v>73640</v>
      </c>
      <c r="AB435" s="115">
        <v>57860</v>
      </c>
      <c r="AC435" s="115">
        <v>45278</v>
      </c>
      <c r="AD435" s="115">
        <v>82957</v>
      </c>
      <c r="AE435" s="115">
        <v>64096</v>
      </c>
      <c r="AF435" s="115">
        <v>54634</v>
      </c>
      <c r="AG435" s="116">
        <f t="shared" si="25"/>
        <v>45278</v>
      </c>
      <c r="AH435" s="116">
        <f t="shared" si="26"/>
        <v>189360</v>
      </c>
      <c r="AI435" s="140">
        <f t="shared" si="24"/>
        <v>86497.331433639643</v>
      </c>
    </row>
    <row r="436" spans="1:35">
      <c r="A436" s="133">
        <v>327</v>
      </c>
      <c r="B436" s="133" t="str">
        <f t="shared" si="27"/>
        <v>Contenedor de basura 10 (Compra)</v>
      </c>
      <c r="C436" s="134" t="s">
        <v>738</v>
      </c>
      <c r="D436" s="134" t="s">
        <v>451</v>
      </c>
      <c r="E436" s="115">
        <v>122242</v>
      </c>
      <c r="F436" s="115">
        <v>101535</v>
      </c>
      <c r="G436" s="115">
        <v>116354</v>
      </c>
      <c r="H436" s="115">
        <v>93171</v>
      </c>
      <c r="I436" s="115">
        <v>89705</v>
      </c>
      <c r="J436" s="115">
        <v>69919</v>
      </c>
      <c r="K436" s="115">
        <v>65750</v>
      </c>
      <c r="L436" s="115">
        <v>76967</v>
      </c>
      <c r="M436" s="115">
        <v>164112</v>
      </c>
      <c r="N436" s="115">
        <v>189360</v>
      </c>
      <c r="O436" s="115">
        <v>73884</v>
      </c>
      <c r="P436" s="115">
        <v>75198</v>
      </c>
      <c r="Q436" s="115">
        <v>76677</v>
      </c>
      <c r="R436" s="115">
        <v>139179</v>
      </c>
      <c r="S436" s="115">
        <v>78298</v>
      </c>
      <c r="T436" s="115">
        <v>123715</v>
      </c>
      <c r="U436" s="115">
        <v>77848</v>
      </c>
      <c r="V436" s="115">
        <v>77240</v>
      </c>
      <c r="W436" s="115">
        <v>84158</v>
      </c>
      <c r="X436" s="115">
        <v>86125</v>
      </c>
      <c r="Y436" s="115">
        <v>107036</v>
      </c>
      <c r="Z436" s="115">
        <v>72607</v>
      </c>
      <c r="AA436" s="115">
        <v>73640</v>
      </c>
      <c r="AB436" s="115">
        <v>57860</v>
      </c>
      <c r="AC436" s="115">
        <v>45278</v>
      </c>
      <c r="AD436" s="115">
        <v>82957</v>
      </c>
      <c r="AE436" s="115">
        <v>64096</v>
      </c>
      <c r="AF436" s="115">
        <v>54634</v>
      </c>
      <c r="AG436" s="116">
        <f t="shared" si="25"/>
        <v>45278</v>
      </c>
      <c r="AH436" s="116">
        <f t="shared" si="26"/>
        <v>189360</v>
      </c>
      <c r="AI436" s="140">
        <f t="shared" si="24"/>
        <v>86388.196426891882</v>
      </c>
    </row>
    <row r="437" spans="1:35">
      <c r="A437" s="133">
        <v>328</v>
      </c>
      <c r="B437" s="133" t="str">
        <f t="shared" si="27"/>
        <v>Contenedor de basura 11 (Compra)</v>
      </c>
      <c r="C437" s="134" t="s">
        <v>739</v>
      </c>
      <c r="D437" s="134" t="s">
        <v>451</v>
      </c>
      <c r="E437" s="115">
        <v>122242</v>
      </c>
      <c r="F437" s="115">
        <v>101535</v>
      </c>
      <c r="G437" s="115">
        <v>116995</v>
      </c>
      <c r="H437" s="115">
        <v>93171</v>
      </c>
      <c r="I437" s="115">
        <v>89705</v>
      </c>
      <c r="J437" s="115">
        <v>69919</v>
      </c>
      <c r="K437" s="115">
        <v>65750</v>
      </c>
      <c r="L437" s="115">
        <v>85177</v>
      </c>
      <c r="M437" s="115">
        <v>164112</v>
      </c>
      <c r="N437" s="115">
        <v>189360</v>
      </c>
      <c r="O437" s="115">
        <v>73884</v>
      </c>
      <c r="P437" s="115">
        <v>75198</v>
      </c>
      <c r="Q437" s="115">
        <v>76677</v>
      </c>
      <c r="R437" s="115">
        <v>144439</v>
      </c>
      <c r="S437" s="115">
        <v>78298</v>
      </c>
      <c r="T437" s="115">
        <v>123715</v>
      </c>
      <c r="U437" s="115">
        <v>81214</v>
      </c>
      <c r="V437" s="115">
        <v>77240</v>
      </c>
      <c r="W437" s="115">
        <v>84158</v>
      </c>
      <c r="X437" s="115">
        <v>90188</v>
      </c>
      <c r="Y437" s="115">
        <v>107036</v>
      </c>
      <c r="Z437" s="115">
        <v>72607</v>
      </c>
      <c r="AA437" s="115">
        <v>73640</v>
      </c>
      <c r="AB437" s="115">
        <v>57860</v>
      </c>
      <c r="AC437" s="115">
        <v>45278</v>
      </c>
      <c r="AD437" s="115">
        <v>82957</v>
      </c>
      <c r="AE437" s="115">
        <v>64096</v>
      </c>
      <c r="AF437" s="115">
        <v>54634</v>
      </c>
      <c r="AG437" s="116">
        <f t="shared" si="25"/>
        <v>45278</v>
      </c>
      <c r="AH437" s="116">
        <f t="shared" si="26"/>
        <v>189360</v>
      </c>
      <c r="AI437" s="140">
        <f t="shared" si="24"/>
        <v>87059.93195554681</v>
      </c>
    </row>
    <row r="438" spans="1:35">
      <c r="A438" s="133">
        <v>329</v>
      </c>
      <c r="B438" s="133" t="str">
        <f t="shared" si="27"/>
        <v>Contenedor de basura 12 (Compra)</v>
      </c>
      <c r="C438" s="134" t="s">
        <v>740</v>
      </c>
      <c r="D438" s="134" t="s">
        <v>451</v>
      </c>
      <c r="E438" s="115">
        <v>122242</v>
      </c>
      <c r="F438" s="115">
        <v>101535</v>
      </c>
      <c r="G438" s="115">
        <v>116694</v>
      </c>
      <c r="H438" s="115">
        <v>93171</v>
      </c>
      <c r="I438" s="115">
        <v>89705</v>
      </c>
      <c r="J438" s="115">
        <v>69919</v>
      </c>
      <c r="K438" s="115">
        <v>65750</v>
      </c>
      <c r="L438" s="115">
        <v>78665</v>
      </c>
      <c r="M438" s="115">
        <v>164112</v>
      </c>
      <c r="N438" s="115">
        <v>199880</v>
      </c>
      <c r="O438" s="115">
        <v>73884</v>
      </c>
      <c r="P438" s="115">
        <v>75198</v>
      </c>
      <c r="Q438" s="115">
        <v>76677</v>
      </c>
      <c r="R438" s="115">
        <v>141283</v>
      </c>
      <c r="S438" s="115">
        <v>78298</v>
      </c>
      <c r="T438" s="115">
        <v>123715</v>
      </c>
      <c r="U438" s="115">
        <v>81214</v>
      </c>
      <c r="V438" s="115">
        <v>77240</v>
      </c>
      <c r="W438" s="115">
        <v>84158</v>
      </c>
      <c r="X438" s="115">
        <v>88343</v>
      </c>
      <c r="Y438" s="115">
        <v>107036</v>
      </c>
      <c r="Z438" s="115">
        <v>72607</v>
      </c>
      <c r="AA438" s="115">
        <v>73640</v>
      </c>
      <c r="AB438" s="115">
        <v>57860</v>
      </c>
      <c r="AC438" s="115">
        <v>45278</v>
      </c>
      <c r="AD438" s="115">
        <v>82957</v>
      </c>
      <c r="AE438" s="115">
        <v>64096</v>
      </c>
      <c r="AF438" s="115">
        <v>54634</v>
      </c>
      <c r="AG438" s="116">
        <f t="shared" si="25"/>
        <v>45278</v>
      </c>
      <c r="AH438" s="116">
        <f t="shared" si="26"/>
        <v>199880</v>
      </c>
      <c r="AI438" s="140">
        <f t="shared" si="24"/>
        <v>87011.376320028241</v>
      </c>
    </row>
    <row r="439" spans="1:35">
      <c r="A439" s="133">
        <v>330</v>
      </c>
      <c r="B439" s="133" t="str">
        <f t="shared" si="27"/>
        <v>Contenedor de basura 13 (Compra)</v>
      </c>
      <c r="C439" s="134" t="s">
        <v>741</v>
      </c>
      <c r="D439" s="134" t="s">
        <v>451</v>
      </c>
      <c r="E439" s="115">
        <v>252480</v>
      </c>
      <c r="F439" s="115">
        <v>249000</v>
      </c>
      <c r="G439" s="115">
        <v>224896</v>
      </c>
      <c r="H439" s="115">
        <v>147208</v>
      </c>
      <c r="I439" s="115">
        <v>191816</v>
      </c>
      <c r="J439" s="115">
        <v>191268</v>
      </c>
      <c r="K439" s="115">
        <v>103622</v>
      </c>
      <c r="L439" s="115">
        <v>241258</v>
      </c>
      <c r="M439" s="115">
        <v>269312</v>
      </c>
      <c r="N439" s="115">
        <v>333143</v>
      </c>
      <c r="O439" s="115">
        <v>198598</v>
      </c>
      <c r="P439" s="115">
        <v>202130</v>
      </c>
      <c r="Q439" s="115">
        <v>206106</v>
      </c>
      <c r="R439" s="115">
        <v>314604</v>
      </c>
      <c r="S439" s="115">
        <v>210465</v>
      </c>
      <c r="T439" s="115">
        <v>253953</v>
      </c>
      <c r="U439" s="115">
        <v>142020</v>
      </c>
      <c r="V439" s="115">
        <v>135780</v>
      </c>
      <c r="W439" s="115">
        <v>226212</v>
      </c>
      <c r="X439" s="115">
        <v>193377</v>
      </c>
      <c r="Y439" s="115">
        <v>183651</v>
      </c>
      <c r="Z439" s="115">
        <v>195164</v>
      </c>
      <c r="AA439" s="115">
        <v>131500</v>
      </c>
      <c r="AB439" s="115">
        <v>89420</v>
      </c>
      <c r="AC439" s="115">
        <v>125195</v>
      </c>
      <c r="AD439" s="115">
        <v>225481</v>
      </c>
      <c r="AE439" s="115">
        <v>136205</v>
      </c>
      <c r="AF439" s="115">
        <v>279178</v>
      </c>
      <c r="AG439" s="116">
        <f t="shared" si="25"/>
        <v>89420</v>
      </c>
      <c r="AH439" s="116">
        <f t="shared" si="26"/>
        <v>333143</v>
      </c>
      <c r="AI439" s="140">
        <f t="shared" si="24"/>
        <v>191026.02553069883</v>
      </c>
    </row>
    <row r="440" spans="1:35">
      <c r="A440" s="133">
        <v>331</v>
      </c>
      <c r="B440" s="133" t="str">
        <f t="shared" si="27"/>
        <v>Contenedor de basura 14 (Compra)</v>
      </c>
      <c r="C440" s="134" t="s">
        <v>742</v>
      </c>
      <c r="D440" s="134" t="s">
        <v>451</v>
      </c>
      <c r="E440" s="115">
        <v>252480</v>
      </c>
      <c r="F440" s="115">
        <v>249000</v>
      </c>
      <c r="G440" s="115">
        <v>227395</v>
      </c>
      <c r="H440" s="115">
        <v>147208</v>
      </c>
      <c r="I440" s="115">
        <v>230180</v>
      </c>
      <c r="J440" s="115">
        <v>191268</v>
      </c>
      <c r="K440" s="115">
        <v>103622</v>
      </c>
      <c r="L440" s="115">
        <v>241258</v>
      </c>
      <c r="M440" s="115">
        <v>269312</v>
      </c>
      <c r="N440" s="115">
        <v>350850</v>
      </c>
      <c r="O440" s="115">
        <v>198598</v>
      </c>
      <c r="P440" s="115">
        <v>202130</v>
      </c>
      <c r="Q440" s="115">
        <v>206106</v>
      </c>
      <c r="R440" s="115">
        <v>314951</v>
      </c>
      <c r="S440" s="115">
        <v>210465</v>
      </c>
      <c r="T440" s="115">
        <v>253953</v>
      </c>
      <c r="U440" s="115">
        <v>142020</v>
      </c>
      <c r="V440" s="115">
        <v>135780</v>
      </c>
      <c r="W440" s="115">
        <v>226212</v>
      </c>
      <c r="X440" s="115">
        <v>207183</v>
      </c>
      <c r="Y440" s="115">
        <v>183651</v>
      </c>
      <c r="Z440" s="115">
        <v>195164</v>
      </c>
      <c r="AA440" s="115">
        <v>131500</v>
      </c>
      <c r="AB440" s="115">
        <v>89420</v>
      </c>
      <c r="AC440" s="115">
        <v>125195</v>
      </c>
      <c r="AD440" s="115">
        <v>225481</v>
      </c>
      <c r="AE440" s="115">
        <v>136205</v>
      </c>
      <c r="AF440" s="115">
        <v>279178</v>
      </c>
      <c r="AG440" s="116">
        <f t="shared" si="25"/>
        <v>89420</v>
      </c>
      <c r="AH440" s="116">
        <f t="shared" si="26"/>
        <v>350850</v>
      </c>
      <c r="AI440" s="140">
        <f t="shared" si="24"/>
        <v>193377.34444549264</v>
      </c>
    </row>
    <row r="441" spans="1:35">
      <c r="A441" s="133">
        <v>332</v>
      </c>
      <c r="B441" s="133" t="str">
        <f t="shared" si="27"/>
        <v>Contenedor de basura 15 (Compra)</v>
      </c>
      <c r="C441" s="134" t="s">
        <v>743</v>
      </c>
      <c r="D441" s="134" t="s">
        <v>451</v>
      </c>
      <c r="E441" s="115">
        <v>252480</v>
      </c>
      <c r="F441" s="115">
        <v>249000</v>
      </c>
      <c r="G441" s="115">
        <v>225673</v>
      </c>
      <c r="H441" s="115">
        <v>147208</v>
      </c>
      <c r="I441" s="115">
        <v>191816</v>
      </c>
      <c r="J441" s="115">
        <v>191268</v>
      </c>
      <c r="K441" s="115">
        <v>103622</v>
      </c>
      <c r="L441" s="115">
        <v>241258</v>
      </c>
      <c r="M441" s="115">
        <v>269312</v>
      </c>
      <c r="N441" s="115">
        <v>333394</v>
      </c>
      <c r="O441" s="115">
        <v>198598</v>
      </c>
      <c r="P441" s="115">
        <v>202130</v>
      </c>
      <c r="Q441" s="115">
        <v>206106</v>
      </c>
      <c r="R441" s="115">
        <v>314604</v>
      </c>
      <c r="S441" s="115">
        <v>210465</v>
      </c>
      <c r="T441" s="115">
        <v>253953</v>
      </c>
      <c r="U441" s="115">
        <v>142020</v>
      </c>
      <c r="V441" s="115">
        <v>135780</v>
      </c>
      <c r="W441" s="115">
        <v>226212</v>
      </c>
      <c r="X441" s="115">
        <v>194822</v>
      </c>
      <c r="Y441" s="115">
        <v>183651</v>
      </c>
      <c r="Z441" s="115">
        <v>195164</v>
      </c>
      <c r="AA441" s="115">
        <v>131500</v>
      </c>
      <c r="AB441" s="115">
        <v>89420</v>
      </c>
      <c r="AC441" s="115">
        <v>125195</v>
      </c>
      <c r="AD441" s="115">
        <v>225481</v>
      </c>
      <c r="AE441" s="115">
        <v>136205</v>
      </c>
      <c r="AF441" s="115">
        <v>279178</v>
      </c>
      <c r="AG441" s="116">
        <f t="shared" si="25"/>
        <v>89420</v>
      </c>
      <c r="AH441" s="116">
        <f t="shared" si="26"/>
        <v>333394</v>
      </c>
      <c r="AI441" s="140">
        <f t="shared" si="24"/>
        <v>191104.99888294729</v>
      </c>
    </row>
    <row r="442" spans="1:35">
      <c r="A442" s="133">
        <v>333</v>
      </c>
      <c r="B442" s="133" t="str">
        <f t="shared" si="27"/>
        <v>Contenedor de basura 16 (Compra)</v>
      </c>
      <c r="C442" s="134" t="s">
        <v>744</v>
      </c>
      <c r="D442" s="134" t="s">
        <v>451</v>
      </c>
      <c r="E442" s="115">
        <v>252480</v>
      </c>
      <c r="F442" s="115">
        <v>249000</v>
      </c>
      <c r="G442" s="115">
        <v>227369</v>
      </c>
      <c r="H442" s="115">
        <v>147208</v>
      </c>
      <c r="I442" s="115">
        <v>230180</v>
      </c>
      <c r="J442" s="115">
        <v>191268</v>
      </c>
      <c r="K442" s="115">
        <v>103622</v>
      </c>
      <c r="L442" s="115">
        <v>241258</v>
      </c>
      <c r="M442" s="115">
        <v>269312</v>
      </c>
      <c r="N442" s="115">
        <v>349864</v>
      </c>
      <c r="O442" s="115">
        <v>198598</v>
      </c>
      <c r="P442" s="115">
        <v>202130</v>
      </c>
      <c r="Q442" s="115">
        <v>206106</v>
      </c>
      <c r="R442" s="115">
        <v>314604</v>
      </c>
      <c r="S442" s="115">
        <v>210465</v>
      </c>
      <c r="T442" s="115">
        <v>253953</v>
      </c>
      <c r="U442" s="115">
        <v>142020</v>
      </c>
      <c r="V442" s="115">
        <v>135780</v>
      </c>
      <c r="W442" s="115">
        <v>226212</v>
      </c>
      <c r="X442" s="115">
        <v>205155</v>
      </c>
      <c r="Y442" s="115">
        <v>183651</v>
      </c>
      <c r="Z442" s="115">
        <v>195164</v>
      </c>
      <c r="AA442" s="115">
        <v>131500</v>
      </c>
      <c r="AB442" s="115">
        <v>89420</v>
      </c>
      <c r="AC442" s="115">
        <v>125195</v>
      </c>
      <c r="AD442" s="115">
        <v>225481</v>
      </c>
      <c r="AE442" s="115">
        <v>136205</v>
      </c>
      <c r="AF442" s="115">
        <v>279178</v>
      </c>
      <c r="AG442" s="116">
        <f t="shared" si="25"/>
        <v>89420</v>
      </c>
      <c r="AH442" s="116">
        <f t="shared" si="26"/>
        <v>349864</v>
      </c>
      <c r="AI442" s="140">
        <f t="shared" si="24"/>
        <v>193269.84409855417</v>
      </c>
    </row>
    <row r="443" spans="1:35">
      <c r="A443" s="133">
        <v>334</v>
      </c>
      <c r="B443" s="133" t="str">
        <f t="shared" si="27"/>
        <v>Contenedor de basura 17 (Compra)</v>
      </c>
      <c r="C443" s="134" t="s">
        <v>745</v>
      </c>
      <c r="D443" s="134" t="s">
        <v>451</v>
      </c>
      <c r="E443" s="115">
        <v>745132</v>
      </c>
      <c r="F443" s="115">
        <v>638197</v>
      </c>
      <c r="G443" s="115">
        <v>628112</v>
      </c>
      <c r="H443" s="115">
        <v>796151</v>
      </c>
      <c r="I443" s="115">
        <v>808607</v>
      </c>
      <c r="J443" s="115">
        <v>898415</v>
      </c>
      <c r="K443" s="115">
        <v>436580</v>
      </c>
      <c r="L443" s="115">
        <v>503618</v>
      </c>
      <c r="M443" s="115">
        <v>865796</v>
      </c>
      <c r="N443" s="115">
        <v>1027804</v>
      </c>
      <c r="O443" s="115">
        <v>955882</v>
      </c>
      <c r="P443" s="115">
        <v>972879</v>
      </c>
      <c r="Q443" s="115">
        <v>992019</v>
      </c>
      <c r="R443" s="115">
        <v>1137737</v>
      </c>
      <c r="S443" s="115">
        <v>1012996</v>
      </c>
      <c r="T443" s="115">
        <v>746604</v>
      </c>
      <c r="U443" s="115">
        <v>822664</v>
      </c>
      <c r="V443" s="115">
        <v>741992</v>
      </c>
      <c r="W443" s="115">
        <v>1088793</v>
      </c>
      <c r="X443" s="115">
        <v>620680</v>
      </c>
      <c r="Y443" s="115">
        <v>520156</v>
      </c>
      <c r="Z443" s="115">
        <v>939351</v>
      </c>
      <c r="AA443" s="115">
        <v>515480</v>
      </c>
      <c r="AB443" s="115">
        <v>241960</v>
      </c>
      <c r="AC443" s="115">
        <v>740968</v>
      </c>
      <c r="AD443" s="115">
        <v>851408</v>
      </c>
      <c r="AE443" s="115">
        <v>673144</v>
      </c>
      <c r="AF443" s="115">
        <v>1294137</v>
      </c>
      <c r="AG443" s="116">
        <f t="shared" si="25"/>
        <v>241960</v>
      </c>
      <c r="AH443" s="116">
        <f t="shared" si="26"/>
        <v>1294137</v>
      </c>
      <c r="AI443" s="140">
        <f t="shared" si="24"/>
        <v>739307.30518112984</v>
      </c>
    </row>
    <row r="444" spans="1:35">
      <c r="A444" s="133">
        <v>335</v>
      </c>
      <c r="B444" s="133" t="str">
        <f t="shared" si="27"/>
        <v>Contenedor de basura 18 (Compra)</v>
      </c>
      <c r="C444" s="134" t="s">
        <v>746</v>
      </c>
      <c r="D444" s="134" t="s">
        <v>451</v>
      </c>
      <c r="E444" s="115">
        <v>745132</v>
      </c>
      <c r="F444" s="115">
        <v>638197</v>
      </c>
      <c r="G444" s="115">
        <v>629577</v>
      </c>
      <c r="H444" s="115">
        <v>796151</v>
      </c>
      <c r="I444" s="115">
        <v>808607</v>
      </c>
      <c r="J444" s="115">
        <v>898415</v>
      </c>
      <c r="K444" s="115">
        <v>436580</v>
      </c>
      <c r="L444" s="115">
        <v>503618</v>
      </c>
      <c r="M444" s="115">
        <v>865796</v>
      </c>
      <c r="N444" s="115">
        <v>1027804</v>
      </c>
      <c r="O444" s="115">
        <v>955882</v>
      </c>
      <c r="P444" s="115">
        <v>972879</v>
      </c>
      <c r="Q444" s="115">
        <v>992019</v>
      </c>
      <c r="R444" s="115">
        <v>1137737</v>
      </c>
      <c r="S444" s="115">
        <v>1012996</v>
      </c>
      <c r="T444" s="115">
        <v>746604</v>
      </c>
      <c r="U444" s="115">
        <v>822664</v>
      </c>
      <c r="V444" s="115">
        <v>741992</v>
      </c>
      <c r="W444" s="115">
        <v>1088793</v>
      </c>
      <c r="X444" s="115">
        <v>620680</v>
      </c>
      <c r="Y444" s="115">
        <v>520156</v>
      </c>
      <c r="Z444" s="115">
        <v>939351</v>
      </c>
      <c r="AA444" s="115">
        <v>515480</v>
      </c>
      <c r="AB444" s="115">
        <v>526000</v>
      </c>
      <c r="AC444" s="115">
        <v>740968</v>
      </c>
      <c r="AD444" s="115">
        <v>851408</v>
      </c>
      <c r="AE444" s="115">
        <v>673144</v>
      </c>
      <c r="AF444" s="115">
        <v>1294137</v>
      </c>
      <c r="AG444" s="116">
        <f t="shared" si="25"/>
        <v>436580</v>
      </c>
      <c r="AH444" s="116">
        <f t="shared" si="26"/>
        <v>1294137</v>
      </c>
      <c r="AI444" s="140">
        <f t="shared" si="24"/>
        <v>773827.4604680296</v>
      </c>
    </row>
    <row r="445" spans="1:35">
      <c r="A445" s="133">
        <v>336</v>
      </c>
      <c r="B445" s="133" t="str">
        <f t="shared" si="27"/>
        <v>Contenedor de basura 19 (Compra)</v>
      </c>
      <c r="C445" s="134" t="s">
        <v>747</v>
      </c>
      <c r="D445" s="134" t="s">
        <v>451</v>
      </c>
      <c r="E445" s="115">
        <v>745132</v>
      </c>
      <c r="F445" s="115">
        <v>638197</v>
      </c>
      <c r="G445" s="115">
        <v>628487</v>
      </c>
      <c r="H445" s="115">
        <v>796151</v>
      </c>
      <c r="I445" s="115">
        <v>808607</v>
      </c>
      <c r="J445" s="115">
        <v>898415</v>
      </c>
      <c r="K445" s="115">
        <v>436580</v>
      </c>
      <c r="L445" s="115">
        <v>503618</v>
      </c>
      <c r="M445" s="115">
        <v>865796</v>
      </c>
      <c r="N445" s="115">
        <v>1027804</v>
      </c>
      <c r="O445" s="115">
        <v>955882</v>
      </c>
      <c r="P445" s="115">
        <v>972879</v>
      </c>
      <c r="Q445" s="115">
        <v>992019</v>
      </c>
      <c r="R445" s="115">
        <v>1137737</v>
      </c>
      <c r="S445" s="115">
        <v>1012996</v>
      </c>
      <c r="T445" s="115">
        <v>746604</v>
      </c>
      <c r="U445" s="115">
        <v>822664</v>
      </c>
      <c r="V445" s="115">
        <v>741992</v>
      </c>
      <c r="W445" s="115">
        <v>1088793</v>
      </c>
      <c r="X445" s="115">
        <v>620680</v>
      </c>
      <c r="Y445" s="115">
        <v>520156</v>
      </c>
      <c r="Z445" s="115">
        <v>939351</v>
      </c>
      <c r="AA445" s="115">
        <v>515480</v>
      </c>
      <c r="AB445" s="115">
        <v>526000</v>
      </c>
      <c r="AC445" s="115">
        <v>740968</v>
      </c>
      <c r="AD445" s="115">
        <v>851408</v>
      </c>
      <c r="AE445" s="115">
        <v>673144</v>
      </c>
      <c r="AF445" s="115">
        <v>1294137</v>
      </c>
      <c r="AG445" s="116">
        <f t="shared" si="25"/>
        <v>436580</v>
      </c>
      <c r="AH445" s="116">
        <f t="shared" si="26"/>
        <v>1294137</v>
      </c>
      <c r="AI445" s="140">
        <f t="shared" si="24"/>
        <v>773782.7649261147</v>
      </c>
    </row>
    <row r="446" spans="1:35">
      <c r="A446" s="133">
        <v>337</v>
      </c>
      <c r="B446" s="133" t="str">
        <f t="shared" si="27"/>
        <v>Contenedor de basura 20 (Compra)</v>
      </c>
      <c r="C446" s="134" t="s">
        <v>748</v>
      </c>
      <c r="D446" s="134" t="s">
        <v>451</v>
      </c>
      <c r="E446" s="115">
        <v>825504</v>
      </c>
      <c r="F446" s="115">
        <v>1032830</v>
      </c>
      <c r="G446" s="115">
        <v>783087</v>
      </c>
      <c r="H446" s="115">
        <v>1069240</v>
      </c>
      <c r="I446" s="115">
        <v>913925</v>
      </c>
      <c r="J446" s="115">
        <v>1085056</v>
      </c>
      <c r="K446" s="115">
        <v>531260</v>
      </c>
      <c r="L446" s="115">
        <v>628982</v>
      </c>
      <c r="M446" s="115">
        <v>972048</v>
      </c>
      <c r="N446" s="115">
        <v>1315000</v>
      </c>
      <c r="O446" s="115">
        <v>1146594</v>
      </c>
      <c r="P446" s="115">
        <v>1166981</v>
      </c>
      <c r="Q446" s="115">
        <v>1189940</v>
      </c>
      <c r="R446" s="115">
        <v>1471327</v>
      </c>
      <c r="S446" s="115">
        <v>1215103</v>
      </c>
      <c r="T446" s="115">
        <v>826977</v>
      </c>
      <c r="U446" s="115">
        <v>1125640</v>
      </c>
      <c r="V446" s="115">
        <v>907904</v>
      </c>
      <c r="W446" s="115">
        <v>1306021</v>
      </c>
      <c r="X446" s="115">
        <v>648274</v>
      </c>
      <c r="Y446" s="115">
        <v>563346</v>
      </c>
      <c r="Z446" s="115">
        <v>1126765</v>
      </c>
      <c r="AA446" s="115">
        <v>715360</v>
      </c>
      <c r="AB446" s="115">
        <v>314548</v>
      </c>
      <c r="AC446" s="115">
        <v>435121</v>
      </c>
      <c r="AD446" s="115">
        <v>518278</v>
      </c>
      <c r="AE446" s="115">
        <v>640963</v>
      </c>
      <c r="AF446" s="115">
        <v>647731</v>
      </c>
      <c r="AG446" s="116">
        <f t="shared" si="25"/>
        <v>314548</v>
      </c>
      <c r="AH446" s="116">
        <f t="shared" si="26"/>
        <v>1471327</v>
      </c>
      <c r="AI446" s="140">
        <f t="shared" si="24"/>
        <v>830560.22899686836</v>
      </c>
    </row>
    <row r="447" spans="1:35">
      <c r="A447" s="133">
        <v>338</v>
      </c>
      <c r="B447" s="133" t="str">
        <f t="shared" si="27"/>
        <v>Contenedor de basura 21 (Compra)</v>
      </c>
      <c r="C447" s="134" t="s">
        <v>749</v>
      </c>
      <c r="D447" s="134" t="s">
        <v>451</v>
      </c>
      <c r="E447" s="115">
        <v>825504</v>
      </c>
      <c r="F447" s="115">
        <v>1032830</v>
      </c>
      <c r="G447" s="115">
        <v>783132</v>
      </c>
      <c r="H447" s="115">
        <v>1380385</v>
      </c>
      <c r="I447" s="115">
        <v>913925</v>
      </c>
      <c r="J447" s="115">
        <v>1085056</v>
      </c>
      <c r="K447" s="115">
        <v>531260</v>
      </c>
      <c r="L447" s="115">
        <v>628982</v>
      </c>
      <c r="M447" s="115">
        <v>972048</v>
      </c>
      <c r="N447" s="115">
        <v>1315000</v>
      </c>
      <c r="O447" s="115">
        <v>1146594</v>
      </c>
      <c r="P447" s="115">
        <v>1166981</v>
      </c>
      <c r="Q447" s="115">
        <v>1189940</v>
      </c>
      <c r="R447" s="115">
        <v>1471327</v>
      </c>
      <c r="S447" s="115">
        <v>1215103</v>
      </c>
      <c r="T447" s="115">
        <v>826977</v>
      </c>
      <c r="U447" s="115">
        <v>1125640</v>
      </c>
      <c r="V447" s="115">
        <v>907904</v>
      </c>
      <c r="W447" s="115">
        <v>1306021</v>
      </c>
      <c r="X447" s="115">
        <v>648274</v>
      </c>
      <c r="Y447" s="115">
        <v>563346</v>
      </c>
      <c r="Z447" s="115">
        <v>1126765</v>
      </c>
      <c r="AA447" s="115">
        <v>715360</v>
      </c>
      <c r="AB447" s="115">
        <v>314548</v>
      </c>
      <c r="AC447" s="115">
        <v>435121</v>
      </c>
      <c r="AD447" s="115">
        <v>518278</v>
      </c>
      <c r="AE447" s="115">
        <v>640963</v>
      </c>
      <c r="AF447" s="115">
        <v>647731</v>
      </c>
      <c r="AG447" s="116">
        <f t="shared" si="25"/>
        <v>314548</v>
      </c>
      <c r="AH447" s="116">
        <f t="shared" si="26"/>
        <v>1471327</v>
      </c>
      <c r="AI447" s="140">
        <f t="shared" si="24"/>
        <v>837663.25348297181</v>
      </c>
    </row>
    <row r="448" spans="1:35">
      <c r="A448" s="133">
        <v>339</v>
      </c>
      <c r="B448" s="133" t="str">
        <f t="shared" si="27"/>
        <v>Contenedor de basura 22 (Compra)</v>
      </c>
      <c r="C448" s="134" t="s">
        <v>750</v>
      </c>
      <c r="D448" s="134" t="s">
        <v>451</v>
      </c>
      <c r="E448" s="115">
        <v>825504</v>
      </c>
      <c r="F448" s="115">
        <v>1032830</v>
      </c>
      <c r="G448" s="115">
        <v>783174</v>
      </c>
      <c r="H448" s="115">
        <v>1380385</v>
      </c>
      <c r="I448" s="115">
        <v>913925</v>
      </c>
      <c r="J448" s="115">
        <v>1085056</v>
      </c>
      <c r="K448" s="115">
        <v>531260</v>
      </c>
      <c r="L448" s="115">
        <v>628982</v>
      </c>
      <c r="M448" s="115">
        <v>972048</v>
      </c>
      <c r="N448" s="115">
        <v>1315000</v>
      </c>
      <c r="O448" s="115">
        <v>1146594</v>
      </c>
      <c r="P448" s="115">
        <v>1166981</v>
      </c>
      <c r="Q448" s="115">
        <v>1189940</v>
      </c>
      <c r="R448" s="115">
        <v>1471327</v>
      </c>
      <c r="S448" s="115">
        <v>1215103</v>
      </c>
      <c r="T448" s="115">
        <v>826977</v>
      </c>
      <c r="U448" s="115">
        <v>1125640</v>
      </c>
      <c r="V448" s="115">
        <v>907904</v>
      </c>
      <c r="W448" s="115">
        <v>1306021</v>
      </c>
      <c r="X448" s="115">
        <v>648274</v>
      </c>
      <c r="Y448" s="115">
        <v>563346</v>
      </c>
      <c r="Z448" s="115">
        <v>1126765</v>
      </c>
      <c r="AA448" s="115">
        <v>715360</v>
      </c>
      <c r="AB448" s="115">
        <v>346108</v>
      </c>
      <c r="AC448" s="115">
        <v>435121</v>
      </c>
      <c r="AD448" s="115">
        <v>518278</v>
      </c>
      <c r="AE448" s="115">
        <v>640963</v>
      </c>
      <c r="AF448" s="115">
        <v>647731</v>
      </c>
      <c r="AG448" s="116">
        <f t="shared" si="25"/>
        <v>346108</v>
      </c>
      <c r="AH448" s="116">
        <f t="shared" si="26"/>
        <v>1471327</v>
      </c>
      <c r="AI448" s="140">
        <f t="shared" si="24"/>
        <v>843021.31330750929</v>
      </c>
    </row>
    <row r="449" spans="1:35">
      <c r="A449" s="133">
        <v>340</v>
      </c>
      <c r="B449" s="133" t="str">
        <f t="shared" si="27"/>
        <v>Contenedor de basura 23 (Compra)</v>
      </c>
      <c r="C449" s="134" t="s">
        <v>751</v>
      </c>
      <c r="D449" s="134" t="s">
        <v>451</v>
      </c>
      <c r="E449" s="115">
        <v>1456494</v>
      </c>
      <c r="F449" s="115">
        <v>1519424</v>
      </c>
      <c r="G449" s="115">
        <v>1448292</v>
      </c>
      <c r="H449" s="115">
        <v>1555430</v>
      </c>
      <c r="I449" s="115">
        <v>1231318</v>
      </c>
      <c r="J449" s="115">
        <v>1300217</v>
      </c>
      <c r="K449" s="115">
        <v>678540</v>
      </c>
      <c r="L449" s="115">
        <v>1159204</v>
      </c>
      <c r="M449" s="115">
        <v>1272920</v>
      </c>
      <c r="N449" s="115">
        <v>2419600</v>
      </c>
      <c r="O449" s="115">
        <v>1366716</v>
      </c>
      <c r="P449" s="115">
        <v>1391020</v>
      </c>
      <c r="Q449" s="115">
        <v>1418384</v>
      </c>
      <c r="R449" s="115">
        <v>2617901</v>
      </c>
      <c r="S449" s="115">
        <v>1448379</v>
      </c>
      <c r="T449" s="115">
        <v>1457967</v>
      </c>
      <c r="U449" s="115">
        <v>1539076</v>
      </c>
      <c r="V449" s="115">
        <v>1024442</v>
      </c>
      <c r="W449" s="115">
        <v>1556751</v>
      </c>
      <c r="X449" s="115">
        <v>984537</v>
      </c>
      <c r="Y449" s="115">
        <v>845019</v>
      </c>
      <c r="Z449" s="115">
        <v>1343080</v>
      </c>
      <c r="AA449" s="115">
        <v>904720</v>
      </c>
      <c r="AB449" s="115">
        <v>578600</v>
      </c>
      <c r="AC449" s="115">
        <v>923668</v>
      </c>
      <c r="AD449" s="115">
        <v>736105</v>
      </c>
      <c r="AE449" s="115">
        <v>881324</v>
      </c>
      <c r="AF449" s="115">
        <v>2044239</v>
      </c>
      <c r="AG449" s="116">
        <f t="shared" si="25"/>
        <v>578600</v>
      </c>
      <c r="AH449" s="116">
        <f t="shared" si="26"/>
        <v>2617901</v>
      </c>
      <c r="AI449" s="140">
        <f t="shared" si="24"/>
        <v>1247887.5128219926</v>
      </c>
    </row>
    <row r="450" spans="1:35">
      <c r="A450" s="133">
        <v>341</v>
      </c>
      <c r="B450" s="133" t="str">
        <f t="shared" si="27"/>
        <v>Contenedor de basura 24 (Compra)</v>
      </c>
      <c r="C450" s="134" t="s">
        <v>752</v>
      </c>
      <c r="D450" s="134" t="s">
        <v>451</v>
      </c>
      <c r="E450" s="115">
        <v>1456494</v>
      </c>
      <c r="F450" s="115">
        <v>1519424</v>
      </c>
      <c r="G450" s="115">
        <v>1448190</v>
      </c>
      <c r="H450" s="115">
        <v>1555430</v>
      </c>
      <c r="I450" s="115">
        <v>1231318</v>
      </c>
      <c r="J450" s="115">
        <v>1300217</v>
      </c>
      <c r="K450" s="115">
        <v>678540</v>
      </c>
      <c r="L450" s="115">
        <v>1156880</v>
      </c>
      <c r="M450" s="115">
        <v>1272920</v>
      </c>
      <c r="N450" s="115">
        <v>2419600</v>
      </c>
      <c r="O450" s="115">
        <v>1366716</v>
      </c>
      <c r="P450" s="115">
        <v>1391020</v>
      </c>
      <c r="Q450" s="115">
        <v>1418384</v>
      </c>
      <c r="R450" s="115">
        <v>2617901</v>
      </c>
      <c r="S450" s="115">
        <v>1448379</v>
      </c>
      <c r="T450" s="115">
        <v>1457967</v>
      </c>
      <c r="U450" s="115">
        <v>1539076</v>
      </c>
      <c r="V450" s="115">
        <v>1024442</v>
      </c>
      <c r="W450" s="115">
        <v>1556751</v>
      </c>
      <c r="X450" s="115">
        <v>984537</v>
      </c>
      <c r="Y450" s="115">
        <v>845019</v>
      </c>
      <c r="Z450" s="115">
        <v>1343080</v>
      </c>
      <c r="AA450" s="115">
        <v>904720</v>
      </c>
      <c r="AB450" s="115">
        <v>578600</v>
      </c>
      <c r="AC450" s="115">
        <v>923668</v>
      </c>
      <c r="AD450" s="115">
        <v>736105</v>
      </c>
      <c r="AE450" s="115">
        <v>881324</v>
      </c>
      <c r="AF450" s="115">
        <v>2044239</v>
      </c>
      <c r="AG450" s="116">
        <f t="shared" si="25"/>
        <v>578600</v>
      </c>
      <c r="AH450" s="116">
        <f t="shared" si="26"/>
        <v>2617901</v>
      </c>
      <c r="AI450" s="140">
        <f t="shared" si="24"/>
        <v>1247801.1093110314</v>
      </c>
    </row>
    <row r="451" spans="1:35">
      <c r="A451" s="133">
        <v>342</v>
      </c>
      <c r="B451" s="133" t="str">
        <f t="shared" si="27"/>
        <v>Contenedor de basura 25 (Compra)</v>
      </c>
      <c r="C451" s="134" t="s">
        <v>753</v>
      </c>
      <c r="D451" s="134" t="s">
        <v>451</v>
      </c>
      <c r="E451" s="115">
        <v>1456494</v>
      </c>
      <c r="F451" s="115">
        <v>1519424</v>
      </c>
      <c r="G451" s="115">
        <v>1227270</v>
      </c>
      <c r="H451" s="115">
        <v>1555430</v>
      </c>
      <c r="I451" s="115">
        <v>1231318</v>
      </c>
      <c r="J451" s="115">
        <v>1300217</v>
      </c>
      <c r="K451" s="115">
        <v>678540</v>
      </c>
      <c r="L451" s="115">
        <v>1165987</v>
      </c>
      <c r="M451" s="115">
        <v>1272920</v>
      </c>
      <c r="N451" s="115">
        <v>2419600</v>
      </c>
      <c r="O451" s="115">
        <v>1366716</v>
      </c>
      <c r="P451" s="115">
        <v>1391020</v>
      </c>
      <c r="Q451" s="115">
        <v>1418384</v>
      </c>
      <c r="R451" s="115">
        <v>2617901</v>
      </c>
      <c r="S451" s="115">
        <v>1448379</v>
      </c>
      <c r="T451" s="115">
        <v>1457967</v>
      </c>
      <c r="U451" s="115">
        <v>1539076</v>
      </c>
      <c r="V451" s="115">
        <v>1024442</v>
      </c>
      <c r="W451" s="115">
        <v>1556751</v>
      </c>
      <c r="X451" s="115">
        <v>997507</v>
      </c>
      <c r="Y451" s="115">
        <v>845019</v>
      </c>
      <c r="Z451" s="115">
        <v>1343080</v>
      </c>
      <c r="AA451" s="115">
        <v>904720</v>
      </c>
      <c r="AB451" s="115">
        <v>578600</v>
      </c>
      <c r="AC451" s="115">
        <v>923668</v>
      </c>
      <c r="AD451" s="115">
        <v>736105</v>
      </c>
      <c r="AE451" s="115">
        <v>881324</v>
      </c>
      <c r="AF451" s="115">
        <v>2044239</v>
      </c>
      <c r="AG451" s="116">
        <f t="shared" si="25"/>
        <v>578600</v>
      </c>
      <c r="AH451" s="116">
        <f t="shared" si="26"/>
        <v>2617901</v>
      </c>
      <c r="AI451" s="140">
        <f t="shared" si="24"/>
        <v>1241801.4521228797</v>
      </c>
    </row>
    <row r="452" spans="1:35">
      <c r="A452" s="133">
        <v>343</v>
      </c>
      <c r="B452" s="133" t="str">
        <f t="shared" si="27"/>
        <v>Contenedor de basura 26 (Compra)</v>
      </c>
      <c r="C452" s="134" t="s">
        <v>754</v>
      </c>
      <c r="D452" s="134" t="s">
        <v>451</v>
      </c>
      <c r="E452" s="115">
        <v>5133760</v>
      </c>
      <c r="F452" s="115">
        <v>2077830</v>
      </c>
      <c r="G452" s="115">
        <v>3508461</v>
      </c>
      <c r="H452" s="115">
        <v>3880282</v>
      </c>
      <c r="I452" s="115">
        <v>2798908</v>
      </c>
      <c r="J452" s="115">
        <v>2597995</v>
      </c>
      <c r="K452" s="115">
        <v>1965136</v>
      </c>
      <c r="L452" s="115">
        <v>2699478</v>
      </c>
      <c r="M452" s="115">
        <v>2082960</v>
      </c>
      <c r="N452" s="115">
        <v>3787200</v>
      </c>
      <c r="O452" s="115">
        <v>2730870</v>
      </c>
      <c r="P452" s="115">
        <v>2779430</v>
      </c>
      <c r="Q452" s="115">
        <v>2834109</v>
      </c>
      <c r="R452" s="115">
        <v>4034998</v>
      </c>
      <c r="S452" s="115">
        <v>2894041</v>
      </c>
      <c r="T452" s="115">
        <v>5135233</v>
      </c>
      <c r="U452" s="115">
        <v>3182300</v>
      </c>
      <c r="V452" s="115">
        <v>3058350</v>
      </c>
      <c r="W452" s="115">
        <v>3110582</v>
      </c>
      <c r="X452" s="115">
        <v>2317790</v>
      </c>
      <c r="Y452" s="115">
        <v>2253384</v>
      </c>
      <c r="Z452" s="115">
        <v>2683643</v>
      </c>
      <c r="AA452" s="115">
        <v>3017136</v>
      </c>
      <c r="AB452" s="115">
        <v>2104000</v>
      </c>
      <c r="AC452" s="115">
        <v>3174494</v>
      </c>
      <c r="AD452" s="115">
        <v>1727594</v>
      </c>
      <c r="AE452" s="115">
        <v>1922888</v>
      </c>
      <c r="AF452" s="115">
        <v>3814959</v>
      </c>
      <c r="AG452" s="116">
        <f t="shared" si="25"/>
        <v>1727594</v>
      </c>
      <c r="AH452" s="116">
        <f t="shared" si="26"/>
        <v>5135233</v>
      </c>
      <c r="AI452" s="140">
        <f t="shared" si="24"/>
        <v>2870518.8327128994</v>
      </c>
    </row>
    <row r="453" spans="1:35">
      <c r="A453" s="133">
        <v>344</v>
      </c>
      <c r="B453" s="133" t="str">
        <f t="shared" si="27"/>
        <v>Contenedor de basura 27 (Compra)</v>
      </c>
      <c r="C453" s="134" t="s">
        <v>755</v>
      </c>
      <c r="D453" s="134" t="s">
        <v>451</v>
      </c>
      <c r="E453" s="115">
        <v>5133760</v>
      </c>
      <c r="F453" s="115">
        <v>2077830</v>
      </c>
      <c r="G453" s="115">
        <v>3508701</v>
      </c>
      <c r="H453" s="115">
        <v>2127070</v>
      </c>
      <c r="I453" s="115">
        <v>2798908</v>
      </c>
      <c r="J453" s="115">
        <v>2597995</v>
      </c>
      <c r="K453" s="115">
        <v>1965136</v>
      </c>
      <c r="L453" s="115">
        <v>2704972</v>
      </c>
      <c r="M453" s="115">
        <v>2082960</v>
      </c>
      <c r="N453" s="115">
        <v>3787200</v>
      </c>
      <c r="O453" s="115">
        <v>2730870</v>
      </c>
      <c r="P453" s="115">
        <v>2779430</v>
      </c>
      <c r="Q453" s="115">
        <v>2834109</v>
      </c>
      <c r="R453" s="115">
        <v>4029277</v>
      </c>
      <c r="S453" s="115">
        <v>2894041</v>
      </c>
      <c r="T453" s="115">
        <v>5135233</v>
      </c>
      <c r="U453" s="115">
        <v>3182300</v>
      </c>
      <c r="V453" s="115">
        <v>3058350</v>
      </c>
      <c r="W453" s="115">
        <v>3110582</v>
      </c>
      <c r="X453" s="115">
        <v>2317790</v>
      </c>
      <c r="Y453" s="115">
        <v>2253384</v>
      </c>
      <c r="Z453" s="115">
        <v>2683643</v>
      </c>
      <c r="AA453" s="115">
        <v>3017136</v>
      </c>
      <c r="AB453" s="115">
        <v>2104000</v>
      </c>
      <c r="AC453" s="115">
        <v>3174494</v>
      </c>
      <c r="AD453" s="115">
        <v>1727594</v>
      </c>
      <c r="AE453" s="115">
        <v>1922888</v>
      </c>
      <c r="AF453" s="115">
        <v>3814959</v>
      </c>
      <c r="AG453" s="116">
        <f t="shared" si="25"/>
        <v>1727594</v>
      </c>
      <c r="AH453" s="116">
        <f t="shared" si="26"/>
        <v>5135233</v>
      </c>
      <c r="AI453" s="140">
        <f t="shared" si="24"/>
        <v>2813633.7618756047</v>
      </c>
    </row>
    <row r="454" spans="1:35">
      <c r="A454" s="133">
        <v>345</v>
      </c>
      <c r="B454" s="133" t="str">
        <f t="shared" si="27"/>
        <v>Contenedor de basura 28 (Compra)</v>
      </c>
      <c r="C454" s="134" t="s">
        <v>756</v>
      </c>
      <c r="D454" s="134" t="s">
        <v>451</v>
      </c>
      <c r="E454" s="115">
        <v>5133760</v>
      </c>
      <c r="F454" s="115">
        <v>2077830</v>
      </c>
      <c r="G454" s="115">
        <v>3508366</v>
      </c>
      <c r="H454" s="115">
        <v>2127070</v>
      </c>
      <c r="I454" s="115">
        <v>2798908</v>
      </c>
      <c r="J454" s="115">
        <v>2597995</v>
      </c>
      <c r="K454" s="115">
        <v>1965136</v>
      </c>
      <c r="L454" s="115">
        <v>2697316</v>
      </c>
      <c r="M454" s="115">
        <v>2082960</v>
      </c>
      <c r="N454" s="115">
        <v>3787200</v>
      </c>
      <c r="O454" s="115">
        <v>2730870</v>
      </c>
      <c r="P454" s="115">
        <v>2779430</v>
      </c>
      <c r="Q454" s="115">
        <v>2834109</v>
      </c>
      <c r="R454" s="115">
        <v>4044414</v>
      </c>
      <c r="S454" s="115">
        <v>2894041</v>
      </c>
      <c r="T454" s="115">
        <v>5135233</v>
      </c>
      <c r="U454" s="115">
        <v>3182300</v>
      </c>
      <c r="V454" s="115">
        <v>3058350</v>
      </c>
      <c r="W454" s="115">
        <v>3110582</v>
      </c>
      <c r="X454" s="115">
        <v>2317790</v>
      </c>
      <c r="Y454" s="115">
        <v>2253384</v>
      </c>
      <c r="Z454" s="115">
        <v>2683643</v>
      </c>
      <c r="AA454" s="115">
        <v>3017136</v>
      </c>
      <c r="AB454" s="115">
        <v>2104000</v>
      </c>
      <c r="AC454" s="115">
        <v>3174494</v>
      </c>
      <c r="AD454" s="115">
        <v>1727594</v>
      </c>
      <c r="AE454" s="115">
        <v>1922888</v>
      </c>
      <c r="AF454" s="115">
        <v>3814959</v>
      </c>
      <c r="AG454" s="116">
        <f t="shared" si="25"/>
        <v>1727594</v>
      </c>
      <c r="AH454" s="116">
        <f t="shared" si="26"/>
        <v>5135233</v>
      </c>
      <c r="AI454" s="140">
        <f t="shared" si="24"/>
        <v>2813710.6573230708</v>
      </c>
    </row>
    <row r="455" spans="1:35">
      <c r="A455" s="133">
        <v>346</v>
      </c>
      <c r="B455" s="133" t="str">
        <f t="shared" si="27"/>
        <v>Contenedor de basura 29 (Compra)</v>
      </c>
      <c r="C455" s="134" t="s">
        <v>757</v>
      </c>
      <c r="D455" s="134" t="s">
        <v>451</v>
      </c>
      <c r="E455" s="115">
        <v>3738808</v>
      </c>
      <c r="F455" s="115">
        <v>2981192</v>
      </c>
      <c r="G455" s="115">
        <v>4871126</v>
      </c>
      <c r="H455" s="115">
        <v>3913382</v>
      </c>
      <c r="I455" s="115">
        <v>3368947</v>
      </c>
      <c r="J455" s="115">
        <v>2610306</v>
      </c>
      <c r="K455" s="115">
        <v>2101896</v>
      </c>
      <c r="L455" s="115">
        <v>3183559</v>
      </c>
      <c r="M455" s="115">
        <v>2829880</v>
      </c>
      <c r="N455" s="115">
        <v>5049600</v>
      </c>
      <c r="O455" s="115">
        <v>2743810</v>
      </c>
      <c r="P455" s="115">
        <v>2792600</v>
      </c>
      <c r="Q455" s="115">
        <v>2847538</v>
      </c>
      <c r="R455" s="115">
        <v>5311229</v>
      </c>
      <c r="S455" s="115">
        <v>2907754</v>
      </c>
      <c r="T455" s="115">
        <v>3740281</v>
      </c>
      <c r="U455" s="115">
        <v>3603100</v>
      </c>
      <c r="V455" s="115">
        <v>2642408</v>
      </c>
      <c r="W455" s="115">
        <v>3125322</v>
      </c>
      <c r="X455" s="115">
        <v>3030989</v>
      </c>
      <c r="Y455" s="115">
        <v>2722839</v>
      </c>
      <c r="Z455" s="115">
        <v>2696358</v>
      </c>
      <c r="AA455" s="115">
        <v>3156000</v>
      </c>
      <c r="AB455" s="115">
        <v>1892548</v>
      </c>
      <c r="AC455" s="115">
        <v>2078493</v>
      </c>
      <c r="AD455" s="115">
        <v>2178271</v>
      </c>
      <c r="AE455" s="115">
        <v>2083128</v>
      </c>
      <c r="AF455" s="115">
        <v>4102712</v>
      </c>
      <c r="AG455" s="116">
        <f t="shared" si="25"/>
        <v>1892548</v>
      </c>
      <c r="AH455" s="116">
        <f t="shared" si="26"/>
        <v>5311229</v>
      </c>
      <c r="AI455" s="140">
        <f t="shared" si="24"/>
        <v>3052473.4336213619</v>
      </c>
    </row>
    <row r="456" spans="1:35">
      <c r="A456" s="133">
        <v>347</v>
      </c>
      <c r="B456" s="133" t="str">
        <f t="shared" si="27"/>
        <v>Contenedor de basura 30 (Compra)</v>
      </c>
      <c r="C456" s="134" t="s">
        <v>758</v>
      </c>
      <c r="D456" s="134" t="s">
        <v>451</v>
      </c>
      <c r="E456" s="115">
        <v>3738808</v>
      </c>
      <c r="F456" s="115">
        <v>2981192</v>
      </c>
      <c r="G456" s="115">
        <v>4821729</v>
      </c>
      <c r="H456" s="115">
        <v>3913382</v>
      </c>
      <c r="I456" s="115">
        <v>3368947</v>
      </c>
      <c r="J456" s="115">
        <v>2559430</v>
      </c>
      <c r="K456" s="115">
        <v>2101896</v>
      </c>
      <c r="L456" s="115">
        <v>3178195</v>
      </c>
      <c r="M456" s="115">
        <v>2829880</v>
      </c>
      <c r="N456" s="115">
        <v>5049600</v>
      </c>
      <c r="O456" s="115">
        <v>2690332</v>
      </c>
      <c r="P456" s="115">
        <v>2738172</v>
      </c>
      <c r="Q456" s="115">
        <v>2792039</v>
      </c>
      <c r="R456" s="115">
        <v>5240588</v>
      </c>
      <c r="S456" s="115">
        <v>2851081</v>
      </c>
      <c r="T456" s="115">
        <v>3740281</v>
      </c>
      <c r="U456" s="115">
        <v>3603100</v>
      </c>
      <c r="V456" s="115">
        <v>2642408</v>
      </c>
      <c r="W456" s="115">
        <v>3064408</v>
      </c>
      <c r="X456" s="115">
        <v>3009205</v>
      </c>
      <c r="Y456" s="115">
        <v>2722839</v>
      </c>
      <c r="Z456" s="115">
        <v>2643805</v>
      </c>
      <c r="AA456" s="115">
        <v>3156000</v>
      </c>
      <c r="AB456" s="115">
        <v>1787348</v>
      </c>
      <c r="AC456" s="115">
        <v>1882120</v>
      </c>
      <c r="AD456" s="115">
        <v>2178271</v>
      </c>
      <c r="AE456" s="115">
        <v>2083128</v>
      </c>
      <c r="AF456" s="115">
        <v>4102712</v>
      </c>
      <c r="AG456" s="116">
        <f t="shared" si="25"/>
        <v>1787348</v>
      </c>
      <c r="AH456" s="116">
        <f t="shared" si="26"/>
        <v>5240588</v>
      </c>
      <c r="AI456" s="140">
        <f t="shared" ref="AI456:AI519" si="28">GEOMEAN(E456:AH456)</f>
        <v>3012317.3341780524</v>
      </c>
    </row>
    <row r="457" spans="1:35">
      <c r="A457" s="133">
        <v>348</v>
      </c>
      <c r="B457" s="133" t="str">
        <f t="shared" si="27"/>
        <v>Punto Ecológico 1 (Compra)</v>
      </c>
      <c r="C457" s="134" t="s">
        <v>759</v>
      </c>
      <c r="D457" s="134" t="s">
        <v>451</v>
      </c>
      <c r="E457" s="115">
        <v>369000</v>
      </c>
      <c r="F457" s="115">
        <v>431881</v>
      </c>
      <c r="G457" s="115">
        <v>401297</v>
      </c>
      <c r="H457" s="115">
        <v>383529</v>
      </c>
      <c r="I457" s="115">
        <v>361871</v>
      </c>
      <c r="J457" s="115">
        <v>263327</v>
      </c>
      <c r="K457" s="115">
        <v>299820</v>
      </c>
      <c r="L457" s="115">
        <v>308932</v>
      </c>
      <c r="M457" s="115">
        <v>378720</v>
      </c>
      <c r="N457" s="115">
        <v>517330</v>
      </c>
      <c r="O457" s="115">
        <v>256543</v>
      </c>
      <c r="P457" s="115">
        <v>261104</v>
      </c>
      <c r="Q457" s="115">
        <v>266241</v>
      </c>
      <c r="R457" s="115">
        <v>516960</v>
      </c>
      <c r="S457" s="115">
        <v>271870</v>
      </c>
      <c r="T457" s="115">
        <v>370514</v>
      </c>
      <c r="U457" s="115">
        <v>310340</v>
      </c>
      <c r="V457" s="115">
        <v>298118</v>
      </c>
      <c r="W457" s="115">
        <v>292213</v>
      </c>
      <c r="X457" s="115">
        <v>293919</v>
      </c>
      <c r="Y457" s="115">
        <v>396220</v>
      </c>
      <c r="Z457" s="115">
        <v>252107</v>
      </c>
      <c r="AA457" s="115">
        <v>134866</v>
      </c>
      <c r="AB457" s="115">
        <v>198828</v>
      </c>
      <c r="AC457" s="115">
        <v>284038</v>
      </c>
      <c r="AD457" s="115">
        <v>201984</v>
      </c>
      <c r="AE457" s="115">
        <v>403968</v>
      </c>
      <c r="AF457" s="115">
        <v>395781</v>
      </c>
      <c r="AG457" s="116">
        <f t="shared" ref="AG457:AG520" si="29">MIN(E457:AF457)</f>
        <v>134866</v>
      </c>
      <c r="AH457" s="116">
        <f t="shared" ref="AH457:AH520" si="30">MAX(E457:AF457)</f>
        <v>517330</v>
      </c>
      <c r="AI457" s="140">
        <f t="shared" si="28"/>
        <v>309732.5292194729</v>
      </c>
    </row>
    <row r="458" spans="1:35">
      <c r="A458" s="133">
        <v>349</v>
      </c>
      <c r="B458" s="133" t="str">
        <f t="shared" si="27"/>
        <v>Punto Ecológico 2 (Compra)</v>
      </c>
      <c r="C458" s="134" t="s">
        <v>760</v>
      </c>
      <c r="D458" s="134" t="s">
        <v>451</v>
      </c>
      <c r="E458" s="115">
        <v>450046</v>
      </c>
      <c r="F458" s="115">
        <v>543690</v>
      </c>
      <c r="G458" s="115">
        <v>473337</v>
      </c>
      <c r="H458" s="115">
        <v>556575</v>
      </c>
      <c r="I458" s="115">
        <v>419928</v>
      </c>
      <c r="J458" s="115">
        <v>647473</v>
      </c>
      <c r="K458" s="115">
        <v>341900</v>
      </c>
      <c r="L458" s="115">
        <v>369789</v>
      </c>
      <c r="M458" s="115">
        <v>431320</v>
      </c>
      <c r="N458" s="115">
        <v>609567</v>
      </c>
      <c r="O458" s="115">
        <v>630790</v>
      </c>
      <c r="P458" s="115">
        <v>642006</v>
      </c>
      <c r="Q458" s="115">
        <v>654636</v>
      </c>
      <c r="R458" s="115">
        <v>552381</v>
      </c>
      <c r="S458" s="115">
        <v>668479</v>
      </c>
      <c r="T458" s="115">
        <v>451518</v>
      </c>
      <c r="U458" s="115">
        <v>382928</v>
      </c>
      <c r="V458" s="115">
        <v>959398</v>
      </c>
      <c r="W458" s="115">
        <v>718497</v>
      </c>
      <c r="X458" s="115">
        <v>350208</v>
      </c>
      <c r="Y458" s="115">
        <v>507011</v>
      </c>
      <c r="Z458" s="115">
        <v>619880</v>
      </c>
      <c r="AA458" s="115">
        <v>184836</v>
      </c>
      <c r="AB458" s="115">
        <v>231124</v>
      </c>
      <c r="AC458" s="115">
        <v>305698</v>
      </c>
      <c r="AD458" s="115">
        <v>315599</v>
      </c>
      <c r="AE458" s="115">
        <v>294897</v>
      </c>
      <c r="AF458" s="115">
        <v>647819</v>
      </c>
      <c r="AG458" s="116">
        <f t="shared" si="29"/>
        <v>184836</v>
      </c>
      <c r="AH458" s="116">
        <f t="shared" si="30"/>
        <v>959398</v>
      </c>
      <c r="AI458" s="140">
        <f t="shared" si="28"/>
        <v>464834.81900927343</v>
      </c>
    </row>
    <row r="459" spans="1:35">
      <c r="A459" s="133">
        <v>350</v>
      </c>
      <c r="B459" s="133" t="str">
        <f t="shared" si="27"/>
        <v>Punto Ecológico 3 (Compra)</v>
      </c>
      <c r="C459" s="134" t="s">
        <v>761</v>
      </c>
      <c r="D459" s="134" t="s">
        <v>451</v>
      </c>
      <c r="E459" s="115">
        <v>648032</v>
      </c>
      <c r="F459" s="115">
        <v>623670</v>
      </c>
      <c r="G459" s="115">
        <v>623205</v>
      </c>
      <c r="H459" s="115">
        <v>405314</v>
      </c>
      <c r="I459" s="115">
        <v>503914</v>
      </c>
      <c r="J459" s="115">
        <v>353007</v>
      </c>
      <c r="K459" s="115">
        <v>418696</v>
      </c>
      <c r="L459" s="115">
        <v>445823</v>
      </c>
      <c r="M459" s="115">
        <v>479712</v>
      </c>
      <c r="N459" s="115">
        <v>765914</v>
      </c>
      <c r="O459" s="115">
        <v>334861</v>
      </c>
      <c r="P459" s="115">
        <v>340815</v>
      </c>
      <c r="Q459" s="115">
        <v>347520</v>
      </c>
      <c r="R459" s="115">
        <v>715360</v>
      </c>
      <c r="S459" s="115">
        <v>354869</v>
      </c>
      <c r="T459" s="115">
        <v>649505</v>
      </c>
      <c r="U459" s="115">
        <v>573340</v>
      </c>
      <c r="V459" s="115">
        <v>392974</v>
      </c>
      <c r="W459" s="115">
        <v>381422</v>
      </c>
      <c r="X459" s="115">
        <v>411662</v>
      </c>
      <c r="Y459" s="115">
        <v>544568</v>
      </c>
      <c r="Z459" s="115">
        <v>329069</v>
      </c>
      <c r="AA459" s="115">
        <v>261632</v>
      </c>
      <c r="AB459" s="115">
        <v>231124</v>
      </c>
      <c r="AC459" s="115">
        <v>260569</v>
      </c>
      <c r="AD459" s="115">
        <v>536981</v>
      </c>
      <c r="AE459" s="115">
        <v>469949</v>
      </c>
      <c r="AF459" s="115">
        <v>720576</v>
      </c>
      <c r="AG459" s="116">
        <f t="shared" si="29"/>
        <v>231124</v>
      </c>
      <c r="AH459" s="116">
        <f t="shared" si="30"/>
        <v>765914</v>
      </c>
      <c r="AI459" s="140">
        <f t="shared" si="28"/>
        <v>443884.81181777472</v>
      </c>
    </row>
    <row r="460" spans="1:35">
      <c r="A460" s="133">
        <v>351</v>
      </c>
      <c r="B460" s="133" t="str">
        <f t="shared" si="27"/>
        <v>Punto Ecológico 4 (Compra)</v>
      </c>
      <c r="C460" s="134" t="s">
        <v>762</v>
      </c>
      <c r="D460" s="134" t="s">
        <v>451</v>
      </c>
      <c r="E460" s="115">
        <v>845282</v>
      </c>
      <c r="F460" s="115">
        <v>1047552</v>
      </c>
      <c r="G460" s="115">
        <v>827807</v>
      </c>
      <c r="H460" s="115">
        <v>487186</v>
      </c>
      <c r="I460" s="115">
        <v>593955</v>
      </c>
      <c r="J460" s="115">
        <v>699880</v>
      </c>
      <c r="K460" s="115">
        <v>436580</v>
      </c>
      <c r="L460" s="115">
        <v>503369</v>
      </c>
      <c r="M460" s="115">
        <v>491284</v>
      </c>
      <c r="N460" s="115">
        <v>1028646</v>
      </c>
      <c r="O460" s="115">
        <v>663901</v>
      </c>
      <c r="P460" s="115">
        <v>675707</v>
      </c>
      <c r="Q460" s="115">
        <v>689000</v>
      </c>
      <c r="R460" s="115">
        <v>918435</v>
      </c>
      <c r="S460" s="115">
        <v>703570</v>
      </c>
      <c r="T460" s="115">
        <v>846755</v>
      </c>
      <c r="U460" s="115">
        <v>463932</v>
      </c>
      <c r="V460" s="115">
        <v>968884</v>
      </c>
      <c r="W460" s="115">
        <v>756213</v>
      </c>
      <c r="X460" s="115">
        <v>569706</v>
      </c>
      <c r="Y460" s="115">
        <v>657237</v>
      </c>
      <c r="Z460" s="115">
        <v>652420</v>
      </c>
      <c r="AA460" s="115">
        <v>221867</v>
      </c>
      <c r="AB460" s="115">
        <v>263000</v>
      </c>
      <c r="AC460" s="115">
        <v>360730</v>
      </c>
      <c r="AD460" s="115">
        <v>676015</v>
      </c>
      <c r="AE460" s="115">
        <v>304390</v>
      </c>
      <c r="AF460" s="115">
        <v>935661</v>
      </c>
      <c r="AG460" s="116">
        <f t="shared" si="29"/>
        <v>221867</v>
      </c>
      <c r="AH460" s="116">
        <f t="shared" si="30"/>
        <v>1047552</v>
      </c>
      <c r="AI460" s="140">
        <f t="shared" si="28"/>
        <v>599726.45242082642</v>
      </c>
    </row>
    <row r="461" spans="1:35">
      <c r="A461" s="133">
        <v>352</v>
      </c>
      <c r="B461" s="133" t="str">
        <f t="shared" si="27"/>
        <v>Punto Ecológico 5 (Compra)</v>
      </c>
      <c r="C461" s="134" t="s">
        <v>763</v>
      </c>
      <c r="D461" s="134" t="s">
        <v>451</v>
      </c>
      <c r="E461" s="115">
        <v>1001294</v>
      </c>
      <c r="F461" s="115">
        <v>1103539</v>
      </c>
      <c r="G461" s="115">
        <v>910317</v>
      </c>
      <c r="H461" s="115">
        <v>534000</v>
      </c>
      <c r="I461" s="115">
        <v>593955</v>
      </c>
      <c r="J461" s="115">
        <v>628988</v>
      </c>
      <c r="K461" s="115">
        <v>523896</v>
      </c>
      <c r="L461" s="115">
        <v>711087</v>
      </c>
      <c r="M461" s="115">
        <v>515480</v>
      </c>
      <c r="N461" s="115">
        <v>894200</v>
      </c>
      <c r="O461" s="115">
        <v>607538</v>
      </c>
      <c r="P461" s="115">
        <v>618342</v>
      </c>
      <c r="Q461" s="115">
        <v>630506</v>
      </c>
      <c r="R461" s="115">
        <v>1040383</v>
      </c>
      <c r="S461" s="115">
        <v>643839</v>
      </c>
      <c r="T461" s="115">
        <v>1002766</v>
      </c>
      <c r="U461" s="115">
        <v>634356</v>
      </c>
      <c r="V461" s="115">
        <v>582685</v>
      </c>
      <c r="W461" s="115">
        <v>692014</v>
      </c>
      <c r="X461" s="115">
        <v>666154</v>
      </c>
      <c r="Y461" s="115">
        <v>807463</v>
      </c>
      <c r="Z461" s="115">
        <v>597031</v>
      </c>
      <c r="AA461" s="115">
        <v>323385</v>
      </c>
      <c r="AB461" s="115">
        <v>263000</v>
      </c>
      <c r="AC461" s="115">
        <v>307019</v>
      </c>
      <c r="AD461" s="115">
        <v>618574</v>
      </c>
      <c r="AE461" s="115">
        <v>443018</v>
      </c>
      <c r="AF461" s="115">
        <v>791652</v>
      </c>
      <c r="AG461" s="116">
        <f t="shared" si="29"/>
        <v>263000</v>
      </c>
      <c r="AH461" s="116">
        <f t="shared" si="30"/>
        <v>1103539</v>
      </c>
      <c r="AI461" s="140">
        <f t="shared" si="28"/>
        <v>624667.27018757293</v>
      </c>
    </row>
    <row r="462" spans="1:35">
      <c r="A462" s="133">
        <v>353</v>
      </c>
      <c r="B462" s="133" t="str">
        <f t="shared" si="27"/>
        <v>Punto Ecológico 6 (Compra)</v>
      </c>
      <c r="C462" s="134" t="s">
        <v>764</v>
      </c>
      <c r="D462" s="134" t="s">
        <v>451</v>
      </c>
      <c r="E462" s="115">
        <v>1435875</v>
      </c>
      <c r="F462" s="115">
        <v>1549807</v>
      </c>
      <c r="G462" s="115">
        <v>1239615</v>
      </c>
      <c r="H462" s="115">
        <v>723485</v>
      </c>
      <c r="I462" s="115">
        <v>1013397</v>
      </c>
      <c r="J462" s="115">
        <v>937869</v>
      </c>
      <c r="K462" s="115">
        <v>552300</v>
      </c>
      <c r="L462" s="115">
        <v>1096274</v>
      </c>
      <c r="M462" s="115">
        <v>1293960</v>
      </c>
      <c r="N462" s="115">
        <v>1420200</v>
      </c>
      <c r="O462" s="115">
        <v>817523</v>
      </c>
      <c r="P462" s="115">
        <v>832059</v>
      </c>
      <c r="Q462" s="115">
        <v>848429</v>
      </c>
      <c r="R462" s="115">
        <v>1540639</v>
      </c>
      <c r="S462" s="115">
        <v>866370</v>
      </c>
      <c r="T462" s="115">
        <v>1437348</v>
      </c>
      <c r="U462" s="115">
        <v>908928</v>
      </c>
      <c r="V462" s="115">
        <v>962108</v>
      </c>
      <c r="W462" s="115">
        <v>931195</v>
      </c>
      <c r="X462" s="115">
        <v>958080</v>
      </c>
      <c r="Y462" s="115">
        <v>1333252</v>
      </c>
      <c r="Z462" s="115">
        <v>803384</v>
      </c>
      <c r="AA462" s="115">
        <v>1422935</v>
      </c>
      <c r="AB462" s="115">
        <v>736400</v>
      </c>
      <c r="AC462" s="115">
        <v>690926</v>
      </c>
      <c r="AD462" s="115">
        <v>1258830</v>
      </c>
      <c r="AE462" s="115">
        <v>1090713</v>
      </c>
      <c r="AF462" s="115">
        <v>2015508</v>
      </c>
      <c r="AG462" s="116">
        <f t="shared" si="29"/>
        <v>552300</v>
      </c>
      <c r="AH462" s="116">
        <f t="shared" si="30"/>
        <v>2015508</v>
      </c>
      <c r="AI462" s="140">
        <f t="shared" si="28"/>
        <v>1050268.9618459055</v>
      </c>
    </row>
    <row r="463" spans="1:35">
      <c r="A463" s="133">
        <v>354</v>
      </c>
      <c r="B463" s="133" t="str">
        <f t="shared" si="27"/>
        <v>Papelera 1 (Compra)</v>
      </c>
      <c r="C463" s="134" t="s">
        <v>765</v>
      </c>
      <c r="D463" s="134" t="s">
        <v>451</v>
      </c>
      <c r="E463" s="115">
        <v>66171</v>
      </c>
      <c r="F463" s="115">
        <v>39830</v>
      </c>
      <c r="G463" s="115">
        <v>62576</v>
      </c>
      <c r="H463" s="115">
        <v>40773</v>
      </c>
      <c r="I463" s="115">
        <v>50701</v>
      </c>
      <c r="J463" s="115">
        <v>39411</v>
      </c>
      <c r="K463" s="115">
        <v>24196</v>
      </c>
      <c r="L463" s="115">
        <v>50024</v>
      </c>
      <c r="M463" s="115">
        <v>50496</v>
      </c>
      <c r="N463" s="115">
        <v>78900</v>
      </c>
      <c r="O463" s="115">
        <v>34367</v>
      </c>
      <c r="P463" s="115">
        <v>34979</v>
      </c>
      <c r="Q463" s="115">
        <v>35666</v>
      </c>
      <c r="R463" s="115">
        <v>79812</v>
      </c>
      <c r="S463" s="115">
        <v>36420</v>
      </c>
      <c r="T463" s="115">
        <v>77743</v>
      </c>
      <c r="U463" s="115">
        <v>47340</v>
      </c>
      <c r="V463" s="115">
        <v>39297</v>
      </c>
      <c r="W463" s="115">
        <v>39146</v>
      </c>
      <c r="X463" s="115">
        <v>53375</v>
      </c>
      <c r="Y463" s="115">
        <v>54457</v>
      </c>
      <c r="Z463" s="115">
        <v>33772</v>
      </c>
      <c r="AA463" s="115">
        <v>26300</v>
      </c>
      <c r="AB463" s="115">
        <v>19988</v>
      </c>
      <c r="AC463" s="115">
        <v>18288</v>
      </c>
      <c r="AD463" s="115">
        <v>41251</v>
      </c>
      <c r="AE463" s="115">
        <v>33529</v>
      </c>
      <c r="AF463" s="115">
        <v>50301</v>
      </c>
      <c r="AG463" s="116">
        <f t="shared" si="29"/>
        <v>18288</v>
      </c>
      <c r="AH463" s="116">
        <f t="shared" si="30"/>
        <v>79812</v>
      </c>
      <c r="AI463" s="140">
        <f t="shared" si="28"/>
        <v>41820.260796023773</v>
      </c>
    </row>
    <row r="464" spans="1:35">
      <c r="A464" s="133">
        <v>355</v>
      </c>
      <c r="B464" s="133" t="str">
        <f t="shared" si="27"/>
        <v>Papelera 2 (Compra)</v>
      </c>
      <c r="C464" s="134" t="s">
        <v>766</v>
      </c>
      <c r="D464" s="134" t="s">
        <v>451</v>
      </c>
      <c r="E464" s="115">
        <v>66171</v>
      </c>
      <c r="F464" s="115">
        <v>46228</v>
      </c>
      <c r="G464" s="115">
        <v>58460</v>
      </c>
      <c r="H464" s="115">
        <v>47323</v>
      </c>
      <c r="I464" s="115">
        <v>51638</v>
      </c>
      <c r="J464" s="115">
        <v>35806</v>
      </c>
      <c r="K464" s="115">
        <v>29456</v>
      </c>
      <c r="L464" s="115">
        <v>33751</v>
      </c>
      <c r="M464" s="115">
        <v>50496</v>
      </c>
      <c r="N464" s="115">
        <v>84160</v>
      </c>
      <c r="O464" s="115">
        <v>30252</v>
      </c>
      <c r="P464" s="115">
        <v>30789</v>
      </c>
      <c r="Q464" s="115">
        <v>31396</v>
      </c>
      <c r="R464" s="115">
        <v>70790</v>
      </c>
      <c r="S464" s="115">
        <v>32060</v>
      </c>
      <c r="T464" s="115">
        <v>77743</v>
      </c>
      <c r="U464" s="115">
        <v>34716</v>
      </c>
      <c r="V464" s="115">
        <v>32115</v>
      </c>
      <c r="W464" s="115">
        <v>34458</v>
      </c>
      <c r="X464" s="115">
        <v>43410</v>
      </c>
      <c r="Y464" s="115">
        <v>43941</v>
      </c>
      <c r="Z464" s="115">
        <v>29728</v>
      </c>
      <c r="AA464" s="115">
        <v>26300</v>
      </c>
      <c r="AB464" s="115">
        <v>21040</v>
      </c>
      <c r="AC464" s="115">
        <v>24821</v>
      </c>
      <c r="AD464" s="115">
        <v>30123</v>
      </c>
      <c r="AE464" s="115">
        <v>23234</v>
      </c>
      <c r="AF464" s="115">
        <v>31648</v>
      </c>
      <c r="AG464" s="116">
        <f t="shared" si="29"/>
        <v>21040</v>
      </c>
      <c r="AH464" s="116">
        <f t="shared" si="30"/>
        <v>84160</v>
      </c>
      <c r="AI464" s="140">
        <f t="shared" si="28"/>
        <v>38614.068052152805</v>
      </c>
    </row>
    <row r="465" spans="1:35">
      <c r="A465" s="133">
        <v>356</v>
      </c>
      <c r="B465" s="133" t="str">
        <f t="shared" si="27"/>
        <v>Papelera 3 (Compra)</v>
      </c>
      <c r="C465" s="134" t="s">
        <v>767</v>
      </c>
      <c r="D465" s="134" t="s">
        <v>451</v>
      </c>
      <c r="E465" s="115">
        <v>26826</v>
      </c>
      <c r="F465" s="115">
        <v>40665</v>
      </c>
      <c r="G465" s="115">
        <v>32894</v>
      </c>
      <c r="H465" s="115">
        <v>24398</v>
      </c>
      <c r="I465" s="115">
        <v>18591</v>
      </c>
      <c r="J465" s="115">
        <v>25062</v>
      </c>
      <c r="K465" s="115">
        <v>6102</v>
      </c>
      <c r="L465" s="115">
        <v>19795</v>
      </c>
      <c r="M465" s="115">
        <v>50496</v>
      </c>
      <c r="N465" s="115">
        <v>41025</v>
      </c>
      <c r="O465" s="115">
        <v>28163</v>
      </c>
      <c r="P465" s="115">
        <v>28665</v>
      </c>
      <c r="Q465" s="115">
        <v>29229</v>
      </c>
      <c r="R465" s="115">
        <v>36631</v>
      </c>
      <c r="S465" s="115">
        <v>29846</v>
      </c>
      <c r="T465" s="115">
        <v>28299</v>
      </c>
      <c r="U465" s="115">
        <v>17253</v>
      </c>
      <c r="V465" s="115">
        <v>31709</v>
      </c>
      <c r="W465" s="115">
        <v>32081</v>
      </c>
      <c r="X465" s="115">
        <v>24033</v>
      </c>
      <c r="Y465" s="115">
        <v>43941</v>
      </c>
      <c r="Z465" s="115">
        <v>27677</v>
      </c>
      <c r="AA465" s="115">
        <v>23144</v>
      </c>
      <c r="AB465" s="115">
        <v>21040</v>
      </c>
      <c r="AC465" s="115">
        <v>11981</v>
      </c>
      <c r="AD465" s="115">
        <v>30123</v>
      </c>
      <c r="AE465" s="115">
        <v>43105</v>
      </c>
      <c r="AF465" s="115">
        <v>22941</v>
      </c>
      <c r="AG465" s="116">
        <f t="shared" si="29"/>
        <v>6102</v>
      </c>
      <c r="AH465" s="116">
        <f t="shared" si="30"/>
        <v>50496</v>
      </c>
      <c r="AI465" s="140">
        <f t="shared" si="28"/>
        <v>25725.839758010399</v>
      </c>
    </row>
    <row r="466" spans="1:35">
      <c r="A466" s="133">
        <v>357</v>
      </c>
      <c r="B466" s="133" t="str">
        <f t="shared" si="27"/>
        <v>Papelera 4 (Compra)</v>
      </c>
      <c r="C466" s="134" t="s">
        <v>768</v>
      </c>
      <c r="D466" s="134" t="s">
        <v>451</v>
      </c>
      <c r="E466" s="115">
        <v>21882</v>
      </c>
      <c r="F466" s="115">
        <v>55825</v>
      </c>
      <c r="G466" s="115">
        <v>20311</v>
      </c>
      <c r="H466" s="115">
        <v>57148</v>
      </c>
      <c r="I466" s="115">
        <v>57586</v>
      </c>
      <c r="J466" s="115">
        <v>26852</v>
      </c>
      <c r="K466" s="115">
        <v>6102</v>
      </c>
      <c r="L466" s="115">
        <v>24619</v>
      </c>
      <c r="M466" s="115">
        <v>40712</v>
      </c>
      <c r="N466" s="115">
        <v>105200</v>
      </c>
      <c r="O466" s="115">
        <v>30210</v>
      </c>
      <c r="P466" s="115">
        <v>30748</v>
      </c>
      <c r="Q466" s="115">
        <v>31352</v>
      </c>
      <c r="R466" s="115">
        <v>114878</v>
      </c>
      <c r="S466" s="115">
        <v>32014</v>
      </c>
      <c r="T466" s="115">
        <v>23354</v>
      </c>
      <c r="U466" s="115">
        <v>19357</v>
      </c>
      <c r="V466" s="115">
        <v>21682</v>
      </c>
      <c r="W466" s="115">
        <v>34410</v>
      </c>
      <c r="X466" s="115">
        <v>22023</v>
      </c>
      <c r="Y466" s="115">
        <v>15023</v>
      </c>
      <c r="Z466" s="115">
        <v>29687</v>
      </c>
      <c r="AA466" s="115">
        <v>20619</v>
      </c>
      <c r="AB466" s="115">
        <v>12624</v>
      </c>
      <c r="AC466" s="115">
        <v>22378</v>
      </c>
      <c r="AD466" s="115">
        <v>22534</v>
      </c>
      <c r="AE466" s="115">
        <v>31887</v>
      </c>
      <c r="AF466" s="115">
        <v>60380</v>
      </c>
      <c r="AG466" s="116">
        <f t="shared" si="29"/>
        <v>6102</v>
      </c>
      <c r="AH466" s="116">
        <f t="shared" si="30"/>
        <v>114878</v>
      </c>
      <c r="AI466" s="140">
        <f t="shared" si="28"/>
        <v>29169.24324676962</v>
      </c>
    </row>
    <row r="467" spans="1:35">
      <c r="A467" s="133">
        <v>358</v>
      </c>
      <c r="B467" s="133" t="str">
        <f t="shared" si="27"/>
        <v>Papelera residuos peligrosos 1 (Compra)</v>
      </c>
      <c r="C467" s="134" t="s">
        <v>769</v>
      </c>
      <c r="D467" s="134" t="s">
        <v>451</v>
      </c>
      <c r="E467" s="115">
        <v>63120</v>
      </c>
      <c r="F467" s="115">
        <v>54139</v>
      </c>
      <c r="G467" s="115">
        <v>62701</v>
      </c>
      <c r="H467" s="115">
        <v>48960</v>
      </c>
      <c r="I467" s="115">
        <v>68859</v>
      </c>
      <c r="J467" s="115">
        <v>40871</v>
      </c>
      <c r="K467" s="115">
        <v>29456</v>
      </c>
      <c r="L467" s="115">
        <v>38705</v>
      </c>
      <c r="M467" s="115">
        <v>129396</v>
      </c>
      <c r="N467" s="115">
        <v>87291</v>
      </c>
      <c r="O467" s="115">
        <v>32726</v>
      </c>
      <c r="P467" s="115">
        <v>33307</v>
      </c>
      <c r="Q467" s="115">
        <v>33963</v>
      </c>
      <c r="R467" s="115">
        <v>77940</v>
      </c>
      <c r="S467" s="115">
        <v>34681</v>
      </c>
      <c r="T467" s="115">
        <v>64593</v>
      </c>
      <c r="U467" s="115">
        <v>35137</v>
      </c>
      <c r="V467" s="115">
        <v>32522</v>
      </c>
      <c r="W467" s="115">
        <v>37276</v>
      </c>
      <c r="X467" s="115">
        <v>47496</v>
      </c>
      <c r="Y467" s="115">
        <v>45068</v>
      </c>
      <c r="Z467" s="115">
        <v>32161</v>
      </c>
      <c r="AA467" s="115">
        <v>60911</v>
      </c>
      <c r="AB467" s="115">
        <v>21040</v>
      </c>
      <c r="AC467" s="115">
        <v>29828</v>
      </c>
      <c r="AD467" s="115">
        <v>42063</v>
      </c>
      <c r="AE467" s="115">
        <v>23234</v>
      </c>
      <c r="AF467" s="115">
        <v>31648</v>
      </c>
      <c r="AG467" s="116">
        <f t="shared" si="29"/>
        <v>21040</v>
      </c>
      <c r="AH467" s="116">
        <f t="shared" si="30"/>
        <v>129396</v>
      </c>
      <c r="AI467" s="140">
        <f t="shared" si="28"/>
        <v>44209.27223063125</v>
      </c>
    </row>
    <row r="468" spans="1:35">
      <c r="A468" s="133">
        <v>359</v>
      </c>
      <c r="B468" s="133" t="str">
        <f t="shared" si="27"/>
        <v>Papelera residuos peligrosos 2 (Compra)</v>
      </c>
      <c r="C468" s="134" t="s">
        <v>770</v>
      </c>
      <c r="D468" s="134" t="s">
        <v>451</v>
      </c>
      <c r="E468" s="115">
        <v>81004</v>
      </c>
      <c r="F468" s="115">
        <v>64659</v>
      </c>
      <c r="G468" s="115">
        <v>77206</v>
      </c>
      <c r="H468" s="115">
        <v>48960</v>
      </c>
      <c r="I468" s="115">
        <v>66890</v>
      </c>
      <c r="J468" s="115">
        <v>58817</v>
      </c>
      <c r="K468" s="115">
        <v>50496</v>
      </c>
      <c r="L468" s="115">
        <v>54794</v>
      </c>
      <c r="M468" s="115">
        <v>152540</v>
      </c>
      <c r="N468" s="115">
        <v>112444</v>
      </c>
      <c r="O468" s="115">
        <v>41668</v>
      </c>
      <c r="P468" s="115">
        <v>42407</v>
      </c>
      <c r="Q468" s="115">
        <v>43242</v>
      </c>
      <c r="R468" s="115">
        <v>126659</v>
      </c>
      <c r="S468" s="115">
        <v>44157</v>
      </c>
      <c r="T468" s="115">
        <v>90367</v>
      </c>
      <c r="U468" s="115">
        <v>49234</v>
      </c>
      <c r="V468" s="115">
        <v>39704</v>
      </c>
      <c r="W468" s="115">
        <v>47460</v>
      </c>
      <c r="X468" s="115">
        <v>60491</v>
      </c>
      <c r="Y468" s="115">
        <v>45068</v>
      </c>
      <c r="Z468" s="115">
        <v>40946</v>
      </c>
      <c r="AA468" s="115">
        <v>57755</v>
      </c>
      <c r="AB468" s="115">
        <v>36820</v>
      </c>
      <c r="AC468" s="115">
        <v>42176</v>
      </c>
      <c r="AD468" s="115">
        <v>63118</v>
      </c>
      <c r="AE468" s="115">
        <v>54481</v>
      </c>
      <c r="AF468" s="115">
        <v>43140</v>
      </c>
      <c r="AG468" s="116">
        <f t="shared" si="29"/>
        <v>36820</v>
      </c>
      <c r="AH468" s="116">
        <f t="shared" si="30"/>
        <v>152540</v>
      </c>
      <c r="AI468" s="140">
        <f t="shared" si="28"/>
        <v>58628.555491708699</v>
      </c>
    </row>
    <row r="469" spans="1:35">
      <c r="A469" s="133">
        <v>360</v>
      </c>
      <c r="B469" s="133" t="str">
        <f t="shared" si="27"/>
        <v>Señales peatonales de prevención y atención 1 (Compra)</v>
      </c>
      <c r="C469" s="134" t="s">
        <v>771</v>
      </c>
      <c r="D469" s="134" t="s">
        <v>451</v>
      </c>
      <c r="E469" s="115">
        <v>39976</v>
      </c>
      <c r="F469" s="115">
        <v>19673</v>
      </c>
      <c r="G469" s="115">
        <v>68806</v>
      </c>
      <c r="H469" s="115">
        <v>32570</v>
      </c>
      <c r="I469" s="115">
        <v>39685</v>
      </c>
      <c r="J469" s="115">
        <v>28467</v>
      </c>
      <c r="K469" s="115">
        <v>31034</v>
      </c>
      <c r="L469" s="115">
        <v>47058</v>
      </c>
      <c r="M469" s="115">
        <v>35768</v>
      </c>
      <c r="N469" s="115">
        <v>52600</v>
      </c>
      <c r="O469" s="115">
        <v>29923</v>
      </c>
      <c r="P469" s="115">
        <v>30455</v>
      </c>
      <c r="Q469" s="115">
        <v>31054</v>
      </c>
      <c r="R469" s="115">
        <v>52935</v>
      </c>
      <c r="S469" s="115">
        <v>31711</v>
      </c>
      <c r="T469" s="115">
        <v>41449</v>
      </c>
      <c r="U469" s="115">
        <v>32086</v>
      </c>
      <c r="V469" s="115">
        <v>31709</v>
      </c>
      <c r="W469" s="115">
        <v>34084</v>
      </c>
      <c r="X469" s="115">
        <v>40913</v>
      </c>
      <c r="Y469" s="115">
        <v>43941</v>
      </c>
      <c r="Z469" s="115">
        <v>29406</v>
      </c>
      <c r="AA469" s="115">
        <v>27352</v>
      </c>
      <c r="AB469" s="115">
        <v>29456</v>
      </c>
      <c r="AC469" s="115">
        <v>25225</v>
      </c>
      <c r="AD469" s="115">
        <v>32760</v>
      </c>
      <c r="AE469" s="115">
        <v>31442</v>
      </c>
      <c r="AF469" s="115">
        <v>43140</v>
      </c>
      <c r="AG469" s="116">
        <f t="shared" si="29"/>
        <v>19673</v>
      </c>
      <c r="AH469" s="116">
        <f t="shared" si="30"/>
        <v>68806</v>
      </c>
      <c r="AI469" s="140">
        <f t="shared" si="28"/>
        <v>35163.392186096113</v>
      </c>
    </row>
    <row r="470" spans="1:35">
      <c r="A470" s="133">
        <v>361</v>
      </c>
      <c r="B470" s="133" t="str">
        <f t="shared" si="27"/>
        <v>Señales peatonales de prevención y atención 1 (Arrendamiento)</v>
      </c>
      <c r="C470" s="134" t="s">
        <v>771</v>
      </c>
      <c r="D470" s="134" t="s">
        <v>671</v>
      </c>
      <c r="E470" s="115">
        <v>3366</v>
      </c>
      <c r="F470" s="115">
        <v>4913</v>
      </c>
      <c r="G470" s="115">
        <v>10321</v>
      </c>
      <c r="H470" s="115">
        <v>3258</v>
      </c>
      <c r="I470" s="115">
        <v>2646</v>
      </c>
      <c r="J470" s="115">
        <v>2537</v>
      </c>
      <c r="K470" s="115">
        <v>3682</v>
      </c>
      <c r="L470" s="115">
        <v>7843</v>
      </c>
      <c r="M470" s="115">
        <v>3366</v>
      </c>
      <c r="N470" s="115">
        <v>10520</v>
      </c>
      <c r="O470" s="115">
        <v>2440</v>
      </c>
      <c r="P470" s="115">
        <v>2483</v>
      </c>
      <c r="Q470" s="115">
        <v>2532</v>
      </c>
      <c r="R470" s="115">
        <v>13234</v>
      </c>
      <c r="S470" s="115">
        <v>2585</v>
      </c>
      <c r="T470" s="115">
        <v>4313</v>
      </c>
      <c r="U470" s="115">
        <v>9468</v>
      </c>
      <c r="V470" s="115">
        <v>11232</v>
      </c>
      <c r="W470" s="115">
        <v>2778</v>
      </c>
      <c r="X470" s="115">
        <v>3273</v>
      </c>
      <c r="Y470" s="115">
        <v>7324</v>
      </c>
      <c r="Z470" s="115">
        <v>2398</v>
      </c>
      <c r="AA470" s="115">
        <v>9784</v>
      </c>
      <c r="AB470" s="115">
        <v>4418</v>
      </c>
      <c r="AC470" s="115">
        <v>5325</v>
      </c>
      <c r="AD470" s="115">
        <v>5996</v>
      </c>
      <c r="AE470" s="115">
        <v>3493</v>
      </c>
      <c r="AF470" s="115">
        <v>4244</v>
      </c>
      <c r="AG470" s="116">
        <f t="shared" si="29"/>
        <v>2398</v>
      </c>
      <c r="AH470" s="116">
        <f t="shared" si="30"/>
        <v>13234</v>
      </c>
      <c r="AI470" s="140">
        <f t="shared" si="28"/>
        <v>4634.0886195118283</v>
      </c>
    </row>
    <row r="471" spans="1:35">
      <c r="A471" s="133">
        <v>362</v>
      </c>
      <c r="B471" s="133" t="str">
        <f t="shared" si="27"/>
        <v>Señales peatonales de prevención y atención 2 (Compra)</v>
      </c>
      <c r="C471" s="134" t="s">
        <v>772</v>
      </c>
      <c r="D471" s="134" t="s">
        <v>451</v>
      </c>
      <c r="E471" s="115">
        <v>40818</v>
      </c>
      <c r="F471" s="115">
        <v>20057</v>
      </c>
      <c r="G471" s="115">
        <v>70076</v>
      </c>
      <c r="H471" s="115">
        <v>32570</v>
      </c>
      <c r="I471" s="115">
        <v>52915</v>
      </c>
      <c r="J471" s="115">
        <v>28467</v>
      </c>
      <c r="K471" s="115">
        <v>31034</v>
      </c>
      <c r="L471" s="115">
        <v>47058</v>
      </c>
      <c r="M471" s="115">
        <v>39976</v>
      </c>
      <c r="N471" s="115">
        <v>52600</v>
      </c>
      <c r="O471" s="115">
        <v>29923</v>
      </c>
      <c r="P471" s="115">
        <v>30455</v>
      </c>
      <c r="Q471" s="115">
        <v>31054</v>
      </c>
      <c r="R471" s="115">
        <v>52935</v>
      </c>
      <c r="S471" s="115">
        <v>31711</v>
      </c>
      <c r="T471" s="115">
        <v>42290</v>
      </c>
      <c r="U471" s="115">
        <v>32086</v>
      </c>
      <c r="V471" s="115">
        <v>31709</v>
      </c>
      <c r="W471" s="115">
        <v>34084</v>
      </c>
      <c r="X471" s="115">
        <v>42599</v>
      </c>
      <c r="Y471" s="115">
        <v>43941</v>
      </c>
      <c r="Z471" s="115">
        <v>29406</v>
      </c>
      <c r="AA471" s="115">
        <v>58281</v>
      </c>
      <c r="AB471" s="115">
        <v>23117</v>
      </c>
      <c r="AC471" s="115">
        <v>21302</v>
      </c>
      <c r="AD471" s="115">
        <v>29015</v>
      </c>
      <c r="AE471" s="115">
        <v>37754</v>
      </c>
      <c r="AF471" s="115">
        <v>43140</v>
      </c>
      <c r="AG471" s="116">
        <f t="shared" si="29"/>
        <v>20057</v>
      </c>
      <c r="AH471" s="116">
        <f t="shared" si="30"/>
        <v>70076</v>
      </c>
      <c r="AI471" s="140">
        <f t="shared" si="28"/>
        <v>36309.441814075246</v>
      </c>
    </row>
    <row r="472" spans="1:35">
      <c r="A472" s="133">
        <v>363</v>
      </c>
      <c r="B472" s="133" t="str">
        <f t="shared" si="27"/>
        <v>Señales peatonales de prevención y atención 2 (Arrendamiento)</v>
      </c>
      <c r="C472" s="134" t="s">
        <v>772</v>
      </c>
      <c r="D472" s="134" t="s">
        <v>671</v>
      </c>
      <c r="E472" s="115">
        <v>3398</v>
      </c>
      <c r="F472" s="115">
        <v>5582</v>
      </c>
      <c r="G472" s="115">
        <v>10512</v>
      </c>
      <c r="H472" s="115">
        <v>3258</v>
      </c>
      <c r="I472" s="115">
        <v>2646</v>
      </c>
      <c r="J472" s="115">
        <v>2537</v>
      </c>
      <c r="K472" s="115">
        <v>3682</v>
      </c>
      <c r="L472" s="115">
        <v>7843</v>
      </c>
      <c r="M472" s="115">
        <v>3366</v>
      </c>
      <c r="N472" s="115">
        <v>10520</v>
      </c>
      <c r="O472" s="115">
        <v>2440</v>
      </c>
      <c r="P472" s="115">
        <v>2483</v>
      </c>
      <c r="Q472" s="115">
        <v>2532</v>
      </c>
      <c r="R472" s="115">
        <v>13234</v>
      </c>
      <c r="S472" s="115">
        <v>2585</v>
      </c>
      <c r="T472" s="115">
        <v>53021</v>
      </c>
      <c r="U472" s="115">
        <v>9468</v>
      </c>
      <c r="V472" s="115">
        <v>11232</v>
      </c>
      <c r="W472" s="115">
        <v>2778</v>
      </c>
      <c r="X472" s="115">
        <v>3407</v>
      </c>
      <c r="Y472" s="115">
        <v>7324</v>
      </c>
      <c r="Z472" s="115">
        <v>2398</v>
      </c>
      <c r="AA472" s="115">
        <v>15780</v>
      </c>
      <c r="AB472" s="115">
        <v>3472</v>
      </c>
      <c r="AC472" s="115">
        <v>6445</v>
      </c>
      <c r="AD472" s="115">
        <v>6312</v>
      </c>
      <c r="AE472" s="115">
        <v>4050</v>
      </c>
      <c r="AF472" s="115">
        <v>4244</v>
      </c>
      <c r="AG472" s="116">
        <f t="shared" si="29"/>
        <v>2398</v>
      </c>
      <c r="AH472" s="116">
        <f t="shared" si="30"/>
        <v>53021</v>
      </c>
      <c r="AI472" s="140">
        <f t="shared" si="28"/>
        <v>5423.6322309539773</v>
      </c>
    </row>
    <row r="473" spans="1:35">
      <c r="A473" s="133">
        <v>364</v>
      </c>
      <c r="B473" s="133" t="str">
        <f t="shared" si="27"/>
        <v>Señales peatonales de prevención y atención 3 (Compra)</v>
      </c>
      <c r="C473" s="134" t="s">
        <v>773</v>
      </c>
      <c r="D473" s="134" t="s">
        <v>451</v>
      </c>
      <c r="E473" s="115">
        <v>37030</v>
      </c>
      <c r="F473" s="115">
        <v>26907</v>
      </c>
      <c r="G473" s="115">
        <v>46001</v>
      </c>
      <c r="H473" s="115">
        <v>32570</v>
      </c>
      <c r="I473" s="115">
        <v>39687</v>
      </c>
      <c r="J473" s="115">
        <v>28467</v>
      </c>
      <c r="K473" s="115">
        <v>31034</v>
      </c>
      <c r="L473" s="115">
        <v>47058</v>
      </c>
      <c r="M473" s="115">
        <v>39976</v>
      </c>
      <c r="N473" s="115">
        <v>52600</v>
      </c>
      <c r="O473" s="115">
        <v>29923</v>
      </c>
      <c r="P473" s="115">
        <v>30455</v>
      </c>
      <c r="Q473" s="115">
        <v>31054</v>
      </c>
      <c r="R473" s="115">
        <v>52935</v>
      </c>
      <c r="S473" s="115">
        <v>31711</v>
      </c>
      <c r="T473" s="115">
        <v>38503</v>
      </c>
      <c r="U473" s="115">
        <v>32086</v>
      </c>
      <c r="V473" s="115">
        <v>31709</v>
      </c>
      <c r="W473" s="115">
        <v>34084</v>
      </c>
      <c r="X473" s="115">
        <v>32511</v>
      </c>
      <c r="Y473" s="115">
        <v>43941</v>
      </c>
      <c r="Z473" s="115">
        <v>29406</v>
      </c>
      <c r="AA473" s="115">
        <v>58281</v>
      </c>
      <c r="AB473" s="115">
        <v>36820</v>
      </c>
      <c r="AC473" s="115">
        <v>25779</v>
      </c>
      <c r="AD473" s="115">
        <v>29015</v>
      </c>
      <c r="AE473" s="115">
        <v>41943</v>
      </c>
      <c r="AF473" s="115">
        <v>43140</v>
      </c>
      <c r="AG473" s="116">
        <f t="shared" si="29"/>
        <v>25779</v>
      </c>
      <c r="AH473" s="116">
        <f t="shared" si="30"/>
        <v>58281</v>
      </c>
      <c r="AI473" s="140">
        <f t="shared" si="28"/>
        <v>36251.267886260561</v>
      </c>
    </row>
    <row r="474" spans="1:35">
      <c r="A474" s="133">
        <v>365</v>
      </c>
      <c r="B474" s="133" t="str">
        <f t="shared" si="27"/>
        <v>Señales peatonales de prevención y atención 3 (Arrendamiento)</v>
      </c>
      <c r="C474" s="134" t="s">
        <v>773</v>
      </c>
      <c r="D474" s="134" t="s">
        <v>671</v>
      </c>
      <c r="E474" s="115">
        <v>4166</v>
      </c>
      <c r="F474" s="115">
        <v>5867</v>
      </c>
      <c r="G474" s="115">
        <v>6900</v>
      </c>
      <c r="H474" s="115">
        <v>3258</v>
      </c>
      <c r="I474" s="115">
        <v>2646</v>
      </c>
      <c r="J474" s="115">
        <v>2537</v>
      </c>
      <c r="K474" s="115">
        <v>3682</v>
      </c>
      <c r="L474" s="115">
        <v>7843</v>
      </c>
      <c r="M474" s="115">
        <v>3892</v>
      </c>
      <c r="N474" s="115">
        <v>10520</v>
      </c>
      <c r="O474" s="115">
        <v>2440</v>
      </c>
      <c r="P474" s="115">
        <v>2483</v>
      </c>
      <c r="Q474" s="115">
        <v>2532</v>
      </c>
      <c r="R474" s="115">
        <v>13234</v>
      </c>
      <c r="S474" s="115">
        <v>2585</v>
      </c>
      <c r="T474" s="115">
        <v>4418</v>
      </c>
      <c r="U474" s="115">
        <v>9468</v>
      </c>
      <c r="V474" s="115">
        <v>11232</v>
      </c>
      <c r="W474" s="115">
        <v>2778</v>
      </c>
      <c r="X474" s="115">
        <v>2601</v>
      </c>
      <c r="Y474" s="115">
        <v>10140</v>
      </c>
      <c r="Z474" s="115">
        <v>2398</v>
      </c>
      <c r="AA474" s="115">
        <v>25879</v>
      </c>
      <c r="AB474" s="115">
        <v>5523</v>
      </c>
      <c r="AC474" s="115">
        <v>8419</v>
      </c>
      <c r="AD474" s="115">
        <v>6312</v>
      </c>
      <c r="AE474" s="115">
        <v>4660</v>
      </c>
      <c r="AF474" s="115">
        <v>4244</v>
      </c>
      <c r="AG474" s="116">
        <f t="shared" si="29"/>
        <v>2398</v>
      </c>
      <c r="AH474" s="116">
        <f t="shared" si="30"/>
        <v>25879</v>
      </c>
      <c r="AI474" s="140">
        <f t="shared" si="28"/>
        <v>5107.319615778043</v>
      </c>
    </row>
    <row r="475" spans="1:35">
      <c r="A475" s="133">
        <v>366</v>
      </c>
      <c r="B475" s="133" t="str">
        <f t="shared" si="27"/>
        <v>Dispensador para papel higiénico 1 (Compra)</v>
      </c>
      <c r="C475" s="134" t="s">
        <v>774</v>
      </c>
      <c r="D475" s="134" t="s">
        <v>451</v>
      </c>
      <c r="E475" s="115">
        <v>72167</v>
      </c>
      <c r="F475" s="115">
        <v>69298</v>
      </c>
      <c r="G475" s="115">
        <v>66206</v>
      </c>
      <c r="H475" s="115">
        <v>81710</v>
      </c>
      <c r="I475" s="115">
        <v>59373</v>
      </c>
      <c r="J475" s="115">
        <v>60540</v>
      </c>
      <c r="K475" s="115">
        <v>40186</v>
      </c>
      <c r="L475" s="115">
        <v>59932</v>
      </c>
      <c r="M475" s="115">
        <v>82056</v>
      </c>
      <c r="N475" s="115">
        <v>103402</v>
      </c>
      <c r="O475" s="115">
        <v>48312</v>
      </c>
      <c r="P475" s="115">
        <v>49172</v>
      </c>
      <c r="Q475" s="115">
        <v>50138</v>
      </c>
      <c r="R475" s="115">
        <v>95972</v>
      </c>
      <c r="S475" s="115">
        <v>51198</v>
      </c>
      <c r="T475" s="115">
        <v>73640</v>
      </c>
      <c r="U475" s="115">
        <v>55651</v>
      </c>
      <c r="V475" s="115">
        <v>51493</v>
      </c>
      <c r="W475" s="115">
        <v>55029</v>
      </c>
      <c r="X475" s="115">
        <v>51352</v>
      </c>
      <c r="Y475" s="115">
        <v>60841</v>
      </c>
      <c r="Z475" s="115">
        <v>47476</v>
      </c>
      <c r="AA475" s="115">
        <v>105200</v>
      </c>
      <c r="AB475" s="115">
        <v>33664</v>
      </c>
      <c r="AC475" s="115">
        <v>33675</v>
      </c>
      <c r="AD475" s="115">
        <v>39734</v>
      </c>
      <c r="AE475" s="115">
        <v>87526</v>
      </c>
      <c r="AF475" s="115">
        <v>78679</v>
      </c>
      <c r="AG475" s="116">
        <f t="shared" si="29"/>
        <v>33664</v>
      </c>
      <c r="AH475" s="116">
        <f t="shared" si="30"/>
        <v>105200</v>
      </c>
      <c r="AI475" s="140">
        <f t="shared" si="28"/>
        <v>60092.262671209122</v>
      </c>
    </row>
    <row r="476" spans="1:35">
      <c r="A476" s="133">
        <v>367</v>
      </c>
      <c r="B476" s="133" t="str">
        <f t="shared" si="27"/>
        <v>Dispensador para papel higiénico 2 (Compra)</v>
      </c>
      <c r="C476" s="134" t="s">
        <v>775</v>
      </c>
      <c r="D476" s="134" t="s">
        <v>451</v>
      </c>
      <c r="E476" s="115">
        <v>171476</v>
      </c>
      <c r="F476" s="115">
        <v>134898</v>
      </c>
      <c r="G476" s="115">
        <v>170219</v>
      </c>
      <c r="H476" s="115">
        <v>196333</v>
      </c>
      <c r="I476" s="115">
        <v>94996</v>
      </c>
      <c r="J476" s="115">
        <v>151056</v>
      </c>
      <c r="K476" s="115">
        <v>215660</v>
      </c>
      <c r="L476" s="115">
        <v>180267</v>
      </c>
      <c r="M476" s="115">
        <v>196724</v>
      </c>
      <c r="N476" s="115">
        <v>284040</v>
      </c>
      <c r="O476" s="115">
        <v>161436</v>
      </c>
      <c r="P476" s="115">
        <v>164307</v>
      </c>
      <c r="Q476" s="115">
        <v>167539</v>
      </c>
      <c r="R476" s="115">
        <v>280421</v>
      </c>
      <c r="S476" s="115">
        <v>171082</v>
      </c>
      <c r="T476" s="115">
        <v>172949</v>
      </c>
      <c r="U476" s="115">
        <v>122558</v>
      </c>
      <c r="V476" s="115">
        <v>125683</v>
      </c>
      <c r="W476" s="115">
        <v>183882</v>
      </c>
      <c r="X476" s="115">
        <v>117032</v>
      </c>
      <c r="Y476" s="115">
        <v>155483</v>
      </c>
      <c r="Z476" s="115">
        <v>158644</v>
      </c>
      <c r="AA476" s="115">
        <v>157800</v>
      </c>
      <c r="AB476" s="115">
        <v>52777</v>
      </c>
      <c r="AC476" s="115">
        <v>81979</v>
      </c>
      <c r="AD476" s="115">
        <v>101402</v>
      </c>
      <c r="AE476" s="115">
        <v>127923</v>
      </c>
      <c r="AF476" s="115">
        <v>161071</v>
      </c>
      <c r="AG476" s="116">
        <f t="shared" si="29"/>
        <v>52777</v>
      </c>
      <c r="AH476" s="116">
        <f t="shared" si="30"/>
        <v>284040</v>
      </c>
      <c r="AI476" s="140">
        <f t="shared" si="28"/>
        <v>148951.43901729514</v>
      </c>
    </row>
    <row r="477" spans="1:35">
      <c r="A477" s="133">
        <v>368</v>
      </c>
      <c r="B477" s="133" t="str">
        <f t="shared" si="27"/>
        <v>Dispensador de toallas de manos 1 (Compra)</v>
      </c>
      <c r="C477" s="134" t="s">
        <v>776</v>
      </c>
      <c r="D477" s="134" t="s">
        <v>451</v>
      </c>
      <c r="E477" s="115">
        <v>148332</v>
      </c>
      <c r="F477" s="115">
        <v>109922</v>
      </c>
      <c r="G477" s="115">
        <v>243509</v>
      </c>
      <c r="H477" s="115">
        <v>217133</v>
      </c>
      <c r="I477" s="115">
        <v>220460</v>
      </c>
      <c r="J477" s="115">
        <v>271611</v>
      </c>
      <c r="K477" s="115">
        <v>221972</v>
      </c>
      <c r="L477" s="115">
        <v>211645</v>
      </c>
      <c r="M477" s="115">
        <v>177788</v>
      </c>
      <c r="N477" s="115">
        <v>504960</v>
      </c>
      <c r="O477" s="115">
        <v>262416</v>
      </c>
      <c r="P477" s="115">
        <v>267083</v>
      </c>
      <c r="Q477" s="115">
        <v>272338</v>
      </c>
      <c r="R477" s="115">
        <v>560842</v>
      </c>
      <c r="S477" s="115">
        <v>278096</v>
      </c>
      <c r="T477" s="115">
        <v>149805</v>
      </c>
      <c r="U477" s="115">
        <v>307710</v>
      </c>
      <c r="V477" s="115">
        <v>338770</v>
      </c>
      <c r="W477" s="115">
        <v>298905</v>
      </c>
      <c r="X477" s="115">
        <v>150434</v>
      </c>
      <c r="Y477" s="115">
        <v>469455</v>
      </c>
      <c r="Z477" s="115">
        <v>257878</v>
      </c>
      <c r="AA477" s="115">
        <v>244064</v>
      </c>
      <c r="AB477" s="115">
        <v>33664</v>
      </c>
      <c r="AC477" s="115">
        <v>247830</v>
      </c>
      <c r="AD477" s="115">
        <v>44941</v>
      </c>
      <c r="AE477" s="115">
        <v>208152</v>
      </c>
      <c r="AF477" s="115">
        <v>78679</v>
      </c>
      <c r="AG477" s="116">
        <f t="shared" si="29"/>
        <v>33664</v>
      </c>
      <c r="AH477" s="116">
        <f t="shared" si="30"/>
        <v>560842</v>
      </c>
      <c r="AI477" s="140">
        <f t="shared" si="28"/>
        <v>202501.62240163304</v>
      </c>
    </row>
    <row r="478" spans="1:35">
      <c r="A478" s="133">
        <v>369</v>
      </c>
      <c r="B478" s="133" t="str">
        <f t="shared" si="27"/>
        <v>Dispensador de toallas de manos 2 (Compra)</v>
      </c>
      <c r="C478" s="134" t="s">
        <v>777</v>
      </c>
      <c r="D478" s="134" t="s">
        <v>451</v>
      </c>
      <c r="E478" s="115">
        <v>80688</v>
      </c>
      <c r="F478" s="115">
        <v>96496</v>
      </c>
      <c r="G478" s="115">
        <v>73748</v>
      </c>
      <c r="H478" s="115">
        <v>130135</v>
      </c>
      <c r="I478" s="115">
        <v>73265</v>
      </c>
      <c r="J478" s="115">
        <v>75186</v>
      </c>
      <c r="K478" s="115">
        <v>47340</v>
      </c>
      <c r="L478" s="115">
        <v>87924</v>
      </c>
      <c r="M478" s="115">
        <v>86580</v>
      </c>
      <c r="N478" s="115">
        <v>115720</v>
      </c>
      <c r="O478" s="115">
        <v>116541</v>
      </c>
      <c r="P478" s="115">
        <v>118613</v>
      </c>
      <c r="Q478" s="115">
        <v>120946</v>
      </c>
      <c r="R478" s="115">
        <v>128410</v>
      </c>
      <c r="S478" s="115">
        <v>123504</v>
      </c>
      <c r="T478" s="115">
        <v>82161</v>
      </c>
      <c r="U478" s="115">
        <v>52074</v>
      </c>
      <c r="V478" s="115">
        <v>46398</v>
      </c>
      <c r="W478" s="115">
        <v>132746</v>
      </c>
      <c r="X478" s="115">
        <v>70855</v>
      </c>
      <c r="Y478" s="115">
        <v>51641</v>
      </c>
      <c r="Z478" s="115">
        <v>114525</v>
      </c>
      <c r="AA478" s="115">
        <v>73640</v>
      </c>
      <c r="AB478" s="115">
        <v>42922</v>
      </c>
      <c r="AC478" s="115">
        <v>30269</v>
      </c>
      <c r="AD478" s="115">
        <v>59838</v>
      </c>
      <c r="AE478" s="115">
        <v>65981</v>
      </c>
      <c r="AF478" s="115">
        <v>78679</v>
      </c>
      <c r="AG478" s="116">
        <f t="shared" si="29"/>
        <v>30269</v>
      </c>
      <c r="AH478" s="116">
        <f t="shared" si="30"/>
        <v>132746</v>
      </c>
      <c r="AI478" s="140">
        <f t="shared" si="28"/>
        <v>78092.496401581971</v>
      </c>
    </row>
    <row r="479" spans="1:35">
      <c r="A479" s="133">
        <v>370</v>
      </c>
      <c r="B479" s="133" t="str">
        <f t="shared" si="27"/>
        <v>Dispensador de toallas de manos 3 (Compra)</v>
      </c>
      <c r="C479" s="134" t="s">
        <v>778</v>
      </c>
      <c r="D479" s="134" t="s">
        <v>451</v>
      </c>
      <c r="E479" s="115">
        <v>189886</v>
      </c>
      <c r="F479" s="115">
        <v>137190</v>
      </c>
      <c r="G479" s="115">
        <v>175947</v>
      </c>
      <c r="H479" s="115">
        <v>279656</v>
      </c>
      <c r="I479" s="115">
        <v>126659</v>
      </c>
      <c r="J479" s="115">
        <v>187985</v>
      </c>
      <c r="K479" s="115">
        <v>220920</v>
      </c>
      <c r="L479" s="115">
        <v>120284</v>
      </c>
      <c r="M479" s="115">
        <v>173580</v>
      </c>
      <c r="N479" s="115">
        <v>220920</v>
      </c>
      <c r="O479" s="115">
        <v>212538</v>
      </c>
      <c r="P479" s="115">
        <v>216316</v>
      </c>
      <c r="Q479" s="115">
        <v>220571</v>
      </c>
      <c r="R479" s="115">
        <v>231356</v>
      </c>
      <c r="S479" s="115">
        <v>225236</v>
      </c>
      <c r="T479" s="115">
        <v>191359</v>
      </c>
      <c r="U479" s="115">
        <v>122558</v>
      </c>
      <c r="V479" s="115">
        <v>251368</v>
      </c>
      <c r="W479" s="115">
        <v>242089</v>
      </c>
      <c r="X479" s="115">
        <v>117002</v>
      </c>
      <c r="Y479" s="115">
        <v>140837</v>
      </c>
      <c r="Z479" s="115">
        <v>208862</v>
      </c>
      <c r="AA479" s="115">
        <v>132026</v>
      </c>
      <c r="AB479" s="115">
        <v>89315</v>
      </c>
      <c r="AC479" s="115">
        <v>163832</v>
      </c>
      <c r="AD479" s="115">
        <v>163101</v>
      </c>
      <c r="AE479" s="115">
        <v>240200</v>
      </c>
      <c r="AF479" s="115">
        <v>132074</v>
      </c>
      <c r="AG479" s="116">
        <f t="shared" si="29"/>
        <v>89315</v>
      </c>
      <c r="AH479" s="116">
        <f t="shared" si="30"/>
        <v>279656</v>
      </c>
      <c r="AI479" s="140">
        <f t="shared" si="28"/>
        <v>175177.82217533482</v>
      </c>
    </row>
    <row r="480" spans="1:35">
      <c r="A480" s="133">
        <v>371</v>
      </c>
      <c r="B480" s="133" t="str">
        <f t="shared" si="27"/>
        <v>Dispensador de jabón líquido 1 (Compra)</v>
      </c>
      <c r="C480" s="134" t="s">
        <v>779</v>
      </c>
      <c r="D480" s="134" t="s">
        <v>451</v>
      </c>
      <c r="E480" s="115">
        <v>56282</v>
      </c>
      <c r="F480" s="115">
        <v>116854</v>
      </c>
      <c r="G480" s="115">
        <v>53115</v>
      </c>
      <c r="H480" s="115">
        <v>33973</v>
      </c>
      <c r="I480" s="115">
        <v>52203</v>
      </c>
      <c r="J480" s="115">
        <v>51127</v>
      </c>
      <c r="K480" s="115">
        <v>32612</v>
      </c>
      <c r="L480" s="115">
        <v>54964</v>
      </c>
      <c r="M480" s="115">
        <v>58912</v>
      </c>
      <c r="N480" s="115">
        <v>73640</v>
      </c>
      <c r="O480" s="115">
        <v>38098</v>
      </c>
      <c r="P480" s="115">
        <v>38775</v>
      </c>
      <c r="Q480" s="115">
        <v>39538</v>
      </c>
      <c r="R480" s="115">
        <v>88474</v>
      </c>
      <c r="S480" s="115">
        <v>40374</v>
      </c>
      <c r="T480" s="115">
        <v>57755</v>
      </c>
      <c r="U480" s="115">
        <v>32086</v>
      </c>
      <c r="V480" s="115">
        <v>34419</v>
      </c>
      <c r="W480" s="115">
        <v>43395</v>
      </c>
      <c r="X480" s="115">
        <v>48311</v>
      </c>
      <c r="Y480" s="115">
        <v>34740</v>
      </c>
      <c r="Z480" s="115">
        <v>37439</v>
      </c>
      <c r="AA480" s="115">
        <v>32402</v>
      </c>
      <c r="AB480" s="115">
        <v>25248</v>
      </c>
      <c r="AC480" s="115">
        <v>22450</v>
      </c>
      <c r="AD480" s="115">
        <v>25883</v>
      </c>
      <c r="AE480" s="115">
        <v>123480</v>
      </c>
      <c r="AF480" s="115">
        <v>59584</v>
      </c>
      <c r="AG480" s="116">
        <f t="shared" si="29"/>
        <v>22450</v>
      </c>
      <c r="AH480" s="116">
        <f t="shared" si="30"/>
        <v>123480</v>
      </c>
      <c r="AI480" s="140">
        <f t="shared" si="28"/>
        <v>46194.760462615232</v>
      </c>
    </row>
    <row r="481" spans="1:35">
      <c r="A481" s="133">
        <v>372</v>
      </c>
      <c r="B481" s="133" t="str">
        <f t="shared" si="27"/>
        <v>Dispensador de jabón líquido 2 (Compra)</v>
      </c>
      <c r="C481" s="134" t="s">
        <v>780</v>
      </c>
      <c r="D481" s="134" t="s">
        <v>451</v>
      </c>
      <c r="E481" s="115">
        <v>143598</v>
      </c>
      <c r="F481" s="115">
        <v>91789</v>
      </c>
      <c r="G481" s="115">
        <v>166997</v>
      </c>
      <c r="H481" s="115">
        <v>291821</v>
      </c>
      <c r="I481" s="115">
        <v>92472</v>
      </c>
      <c r="J481" s="115">
        <v>206114</v>
      </c>
      <c r="K481" s="115">
        <v>131500</v>
      </c>
      <c r="L481" s="115">
        <v>118924</v>
      </c>
      <c r="M481" s="115">
        <v>175684</v>
      </c>
      <c r="N481" s="115">
        <v>473400</v>
      </c>
      <c r="O481" s="115">
        <v>249674</v>
      </c>
      <c r="P481" s="115">
        <v>254114</v>
      </c>
      <c r="Q481" s="115">
        <v>259113</v>
      </c>
      <c r="R481" s="115">
        <v>490737</v>
      </c>
      <c r="S481" s="115">
        <v>264592</v>
      </c>
      <c r="T481" s="115">
        <v>145071</v>
      </c>
      <c r="U481" s="115">
        <v>195146</v>
      </c>
      <c r="V481" s="115">
        <v>171865</v>
      </c>
      <c r="W481" s="115">
        <v>284390</v>
      </c>
      <c r="X481" s="115">
        <v>126569</v>
      </c>
      <c r="Y481" s="115">
        <v>225338</v>
      </c>
      <c r="Z481" s="115">
        <v>245357</v>
      </c>
      <c r="AA481" s="115">
        <v>32402</v>
      </c>
      <c r="AB481" s="115">
        <v>31560</v>
      </c>
      <c r="AC481" s="115">
        <v>112122</v>
      </c>
      <c r="AD481" s="115">
        <v>113489</v>
      </c>
      <c r="AE481" s="115">
        <v>394192</v>
      </c>
      <c r="AF481" s="115">
        <v>87077</v>
      </c>
      <c r="AG481" s="116">
        <f t="shared" si="29"/>
        <v>31560</v>
      </c>
      <c r="AH481" s="116">
        <f t="shared" si="30"/>
        <v>490737</v>
      </c>
      <c r="AI481" s="140">
        <f t="shared" si="28"/>
        <v>162895.93087645355</v>
      </c>
    </row>
    <row r="482" spans="1:35">
      <c r="A482" s="133">
        <v>373</v>
      </c>
      <c r="B482" s="133" t="str">
        <f t="shared" si="27"/>
        <v>Dispensador de jabón líquido 3 (Compra)</v>
      </c>
      <c r="C482" s="134" t="s">
        <v>781</v>
      </c>
      <c r="D482" s="134" t="s">
        <v>451</v>
      </c>
      <c r="E482" s="115">
        <v>130658</v>
      </c>
      <c r="F482" s="115">
        <v>135803</v>
      </c>
      <c r="G482" s="115">
        <v>141822</v>
      </c>
      <c r="H482" s="115">
        <v>93946</v>
      </c>
      <c r="I482" s="115">
        <v>61342</v>
      </c>
      <c r="J482" s="115">
        <v>126625</v>
      </c>
      <c r="K482" s="115">
        <v>215660</v>
      </c>
      <c r="L482" s="115">
        <v>105617</v>
      </c>
      <c r="M482" s="115">
        <v>164112</v>
      </c>
      <c r="N482" s="115">
        <v>368200</v>
      </c>
      <c r="O482" s="115">
        <v>77639</v>
      </c>
      <c r="P482" s="115">
        <v>79020</v>
      </c>
      <c r="Q482" s="115">
        <v>80574</v>
      </c>
      <c r="R482" s="115">
        <v>403105</v>
      </c>
      <c r="S482" s="115">
        <v>82278</v>
      </c>
      <c r="T482" s="115">
        <v>132131</v>
      </c>
      <c r="U482" s="115">
        <v>107304</v>
      </c>
      <c r="V482" s="115">
        <v>121957</v>
      </c>
      <c r="W482" s="115">
        <v>88434</v>
      </c>
      <c r="X482" s="115">
        <v>85278</v>
      </c>
      <c r="Y482" s="115">
        <v>169004</v>
      </c>
      <c r="Z482" s="115">
        <v>76296</v>
      </c>
      <c r="AA482" s="115">
        <v>105200</v>
      </c>
      <c r="AB482" s="115">
        <v>56808</v>
      </c>
      <c r="AC482" s="115">
        <v>50322</v>
      </c>
      <c r="AD482" s="115">
        <v>51077</v>
      </c>
      <c r="AE482" s="115">
        <v>202354</v>
      </c>
      <c r="AF482" s="115">
        <v>58081</v>
      </c>
      <c r="AG482" s="116">
        <f t="shared" si="29"/>
        <v>50322</v>
      </c>
      <c r="AH482" s="116">
        <f t="shared" si="30"/>
        <v>403105</v>
      </c>
      <c r="AI482" s="140">
        <f t="shared" si="28"/>
        <v>111402.07897407059</v>
      </c>
    </row>
    <row r="483" spans="1:35">
      <c r="A483" s="133">
        <v>374</v>
      </c>
      <c r="B483" s="133" t="str">
        <f t="shared" si="27"/>
        <v>Dispensador de jabón líquido 4 (Compra)</v>
      </c>
      <c r="C483" s="134" t="s">
        <v>782</v>
      </c>
      <c r="D483" s="134" t="s">
        <v>451</v>
      </c>
      <c r="E483" s="115">
        <v>165059</v>
      </c>
      <c r="F483" s="115">
        <v>202870</v>
      </c>
      <c r="G483" s="115">
        <v>199346</v>
      </c>
      <c r="H483" s="115">
        <v>522942</v>
      </c>
      <c r="I483" s="115">
        <v>61342</v>
      </c>
      <c r="J483" s="115">
        <v>330490</v>
      </c>
      <c r="K483" s="115">
        <v>226180</v>
      </c>
      <c r="L483" s="115">
        <v>270017</v>
      </c>
      <c r="M483" s="115">
        <v>164112</v>
      </c>
      <c r="N483" s="115">
        <v>999400</v>
      </c>
      <c r="O483" s="115">
        <v>345049</v>
      </c>
      <c r="P483" s="115">
        <v>351184</v>
      </c>
      <c r="Q483" s="115">
        <v>358092</v>
      </c>
      <c r="R483" s="115">
        <v>893548</v>
      </c>
      <c r="S483" s="115">
        <v>365666</v>
      </c>
      <c r="T483" s="115">
        <v>166532</v>
      </c>
      <c r="U483" s="115">
        <v>382928</v>
      </c>
      <c r="V483" s="115">
        <v>357443</v>
      </c>
      <c r="W483" s="115">
        <v>393026</v>
      </c>
      <c r="X483" s="115">
        <v>208236</v>
      </c>
      <c r="Y483" s="115">
        <v>225338</v>
      </c>
      <c r="Z483" s="115">
        <v>339082</v>
      </c>
      <c r="AA483" s="115">
        <v>105200</v>
      </c>
      <c r="AB483" s="115">
        <v>56808</v>
      </c>
      <c r="AC483" s="115">
        <v>233168</v>
      </c>
      <c r="AD483" s="115">
        <v>857978</v>
      </c>
      <c r="AE483" s="115">
        <v>1328394</v>
      </c>
      <c r="AF483" s="115">
        <v>89641</v>
      </c>
      <c r="AG483" s="116">
        <f t="shared" si="29"/>
        <v>56808</v>
      </c>
      <c r="AH483" s="116">
        <f t="shared" si="30"/>
        <v>1328394</v>
      </c>
      <c r="AI483" s="140">
        <f t="shared" si="28"/>
        <v>275153.4766773546</v>
      </c>
    </row>
    <row r="484" spans="1:35">
      <c r="A484" s="133">
        <v>375</v>
      </c>
      <c r="B484" s="133" t="str">
        <f t="shared" si="27"/>
        <v>Dispensador para ambientador (Arrendamiento)</v>
      </c>
      <c r="C484" s="134" t="s">
        <v>783</v>
      </c>
      <c r="D484" s="134" t="s">
        <v>671</v>
      </c>
      <c r="E484" s="115">
        <v>18410</v>
      </c>
      <c r="F484" s="115">
        <v>15749</v>
      </c>
      <c r="G484" s="115">
        <v>53695</v>
      </c>
      <c r="H484" s="115">
        <v>37662</v>
      </c>
      <c r="I484" s="115">
        <v>33801</v>
      </c>
      <c r="J484" s="115">
        <v>59296</v>
      </c>
      <c r="K484" s="115">
        <v>21040</v>
      </c>
      <c r="L484" s="115">
        <v>24091</v>
      </c>
      <c r="M484" s="115">
        <v>15254</v>
      </c>
      <c r="N484" s="115">
        <v>42080</v>
      </c>
      <c r="O484" s="115">
        <v>63013</v>
      </c>
      <c r="P484" s="115">
        <v>64133</v>
      </c>
      <c r="Q484" s="115">
        <v>65394</v>
      </c>
      <c r="R484" s="115">
        <v>31806</v>
      </c>
      <c r="S484" s="115">
        <v>66778</v>
      </c>
      <c r="T484" s="115">
        <v>18620</v>
      </c>
      <c r="U484" s="115">
        <v>40502</v>
      </c>
      <c r="V484" s="115">
        <v>29812</v>
      </c>
      <c r="W484" s="115">
        <v>71774</v>
      </c>
      <c r="X484" s="115">
        <v>7598</v>
      </c>
      <c r="Y484" s="115">
        <v>46946</v>
      </c>
      <c r="Z484" s="115">
        <v>61923</v>
      </c>
      <c r="AA484" s="115">
        <v>47340</v>
      </c>
      <c r="AB484" s="115">
        <v>7953</v>
      </c>
      <c r="AC484" s="115">
        <v>9513</v>
      </c>
      <c r="AD484" s="115">
        <v>27773</v>
      </c>
      <c r="AE484" s="115">
        <v>42000</v>
      </c>
      <c r="AF484" s="115">
        <v>6807</v>
      </c>
      <c r="AG484" s="116">
        <f t="shared" si="29"/>
        <v>6807</v>
      </c>
      <c r="AH484" s="116">
        <f t="shared" si="30"/>
        <v>71774</v>
      </c>
      <c r="AI484" s="140">
        <f t="shared" si="28"/>
        <v>29345.944617679204</v>
      </c>
    </row>
    <row r="485" spans="1:35">
      <c r="A485" s="133">
        <v>376</v>
      </c>
      <c r="B485" s="133" t="str">
        <f t="shared" si="27"/>
        <v>Dispensador para ambientador (Compra)</v>
      </c>
      <c r="C485" s="134" t="s">
        <v>783</v>
      </c>
      <c r="D485" s="134" t="s">
        <v>451</v>
      </c>
      <c r="E485" s="115">
        <v>139390</v>
      </c>
      <c r="F485" s="115">
        <v>94379</v>
      </c>
      <c r="G485" s="115">
        <v>72769</v>
      </c>
      <c r="H485" s="115">
        <v>376617</v>
      </c>
      <c r="I485" s="115">
        <v>54457</v>
      </c>
      <c r="J485" s="115">
        <v>323954</v>
      </c>
      <c r="K485" s="115">
        <v>78900</v>
      </c>
      <c r="L485" s="115">
        <v>273520</v>
      </c>
      <c r="M485" s="115">
        <v>294560</v>
      </c>
      <c r="N485" s="115">
        <v>118925</v>
      </c>
      <c r="O485" s="115">
        <v>344260</v>
      </c>
      <c r="P485" s="115">
        <v>350381</v>
      </c>
      <c r="Q485" s="115">
        <v>357274</v>
      </c>
      <c r="R485" s="115">
        <v>106184</v>
      </c>
      <c r="S485" s="115">
        <v>364828</v>
      </c>
      <c r="T485" s="115">
        <v>140863</v>
      </c>
      <c r="U485" s="115">
        <v>119402</v>
      </c>
      <c r="V485" s="115">
        <v>59623</v>
      </c>
      <c r="W485" s="115">
        <v>392127</v>
      </c>
      <c r="X485" s="115">
        <v>94966</v>
      </c>
      <c r="Y485" s="115">
        <v>192896</v>
      </c>
      <c r="Z485" s="115">
        <v>338306</v>
      </c>
      <c r="AA485" s="115">
        <v>315600</v>
      </c>
      <c r="AB485" s="115">
        <v>19883</v>
      </c>
      <c r="AC485" s="115">
        <v>38051</v>
      </c>
      <c r="AD485" s="115">
        <v>234099</v>
      </c>
      <c r="AE485" s="115">
        <v>378007</v>
      </c>
      <c r="AF485" s="115">
        <v>68689</v>
      </c>
      <c r="AG485" s="116">
        <f t="shared" si="29"/>
        <v>19883</v>
      </c>
      <c r="AH485" s="116">
        <f t="shared" si="30"/>
        <v>392127</v>
      </c>
      <c r="AI485" s="140">
        <f t="shared" si="28"/>
        <v>150719.80347909831</v>
      </c>
    </row>
    <row r="486" spans="1:35">
      <c r="A486" s="133">
        <v>377</v>
      </c>
      <c r="B486" s="133" t="str">
        <f t="shared" si="27"/>
        <v>Recarga: Dispensador para ambientador (Compra)</v>
      </c>
      <c r="C486" s="134" t="s">
        <v>784</v>
      </c>
      <c r="D486" s="134" t="s">
        <v>451</v>
      </c>
      <c r="E486" s="115">
        <v>31560</v>
      </c>
      <c r="F486" s="115">
        <v>16868</v>
      </c>
      <c r="G486" s="115">
        <v>36384</v>
      </c>
      <c r="H486" s="115">
        <v>245457</v>
      </c>
      <c r="I486" s="115">
        <v>8451</v>
      </c>
      <c r="J486" s="115">
        <v>50398</v>
      </c>
      <c r="K486" s="115">
        <v>33664</v>
      </c>
      <c r="L486" s="115">
        <v>24091</v>
      </c>
      <c r="M486" s="115">
        <v>58912</v>
      </c>
      <c r="N486" s="115">
        <v>42080</v>
      </c>
      <c r="O486" s="115">
        <v>53557</v>
      </c>
      <c r="P486" s="115">
        <v>54509</v>
      </c>
      <c r="Q486" s="115">
        <v>55581</v>
      </c>
      <c r="R486" s="115">
        <v>42417</v>
      </c>
      <c r="S486" s="115">
        <v>56758</v>
      </c>
      <c r="T486" s="115">
        <v>50917</v>
      </c>
      <c r="U486" s="115">
        <v>40502</v>
      </c>
      <c r="V486" s="115">
        <v>29812</v>
      </c>
      <c r="W486" s="115">
        <v>61004</v>
      </c>
      <c r="X486" s="115">
        <v>50107</v>
      </c>
      <c r="Y486" s="115">
        <v>52579</v>
      </c>
      <c r="Z486" s="115">
        <v>52631</v>
      </c>
      <c r="AA486" s="115">
        <v>47340</v>
      </c>
      <c r="AB486" s="115">
        <v>30508</v>
      </c>
      <c r="AC486" s="115">
        <v>13205</v>
      </c>
      <c r="AD486" s="115">
        <v>27773</v>
      </c>
      <c r="AE486" s="115">
        <v>126589</v>
      </c>
      <c r="AF486" s="115">
        <v>6144</v>
      </c>
      <c r="AG486" s="116">
        <f t="shared" si="29"/>
        <v>6144</v>
      </c>
      <c r="AH486" s="116">
        <f t="shared" si="30"/>
        <v>245457</v>
      </c>
      <c r="AI486" s="140">
        <f t="shared" si="28"/>
        <v>38936.788334441895</v>
      </c>
    </row>
    <row r="487" spans="1:35">
      <c r="A487" s="133">
        <v>378</v>
      </c>
      <c r="B487" s="133" t="str">
        <f t="shared" si="27"/>
        <v>Dispensador goteo por gravedad y recarga (Arrendamiento)</v>
      </c>
      <c r="C487" s="134" t="s">
        <v>785</v>
      </c>
      <c r="D487" s="134" t="s">
        <v>671</v>
      </c>
      <c r="E487" s="115">
        <v>37030</v>
      </c>
      <c r="F487" s="115">
        <v>23977</v>
      </c>
      <c r="G487" s="115">
        <v>110144</v>
      </c>
      <c r="H487" s="115">
        <v>24546</v>
      </c>
      <c r="I487" s="115">
        <v>40060</v>
      </c>
      <c r="J487" s="115">
        <v>59296</v>
      </c>
      <c r="K487" s="115">
        <v>131500</v>
      </c>
      <c r="L487" s="115">
        <v>24091</v>
      </c>
      <c r="M487" s="115">
        <v>35768</v>
      </c>
      <c r="N487" s="115">
        <v>47340</v>
      </c>
      <c r="O487" s="115">
        <v>63013</v>
      </c>
      <c r="P487" s="115">
        <v>64133</v>
      </c>
      <c r="Q487" s="115">
        <v>65394</v>
      </c>
      <c r="R487" s="115">
        <v>55170</v>
      </c>
      <c r="S487" s="115">
        <v>66778</v>
      </c>
      <c r="T487" s="115">
        <v>37241</v>
      </c>
      <c r="U487" s="115">
        <v>40502</v>
      </c>
      <c r="V487" s="115">
        <v>37942</v>
      </c>
      <c r="W487" s="115">
        <v>71774</v>
      </c>
      <c r="X487" s="115">
        <v>69963</v>
      </c>
      <c r="Y487" s="115">
        <v>52579</v>
      </c>
      <c r="Z487" s="115">
        <v>61923</v>
      </c>
      <c r="AA487" s="115">
        <v>47340</v>
      </c>
      <c r="AB487" s="115">
        <v>26300</v>
      </c>
      <c r="AC487" s="115">
        <v>23561</v>
      </c>
      <c r="AD487" s="115">
        <v>27773</v>
      </c>
      <c r="AE487" s="115">
        <v>40771</v>
      </c>
      <c r="AF487" s="115">
        <v>27759</v>
      </c>
      <c r="AG487" s="116">
        <f t="shared" si="29"/>
        <v>23561</v>
      </c>
      <c r="AH487" s="116">
        <f t="shared" si="30"/>
        <v>131500</v>
      </c>
      <c r="AI487" s="140">
        <f t="shared" si="28"/>
        <v>46064.210789257653</v>
      </c>
    </row>
    <row r="488" spans="1:35">
      <c r="A488" s="133">
        <v>379</v>
      </c>
      <c r="B488" s="133" t="str">
        <f t="shared" si="27"/>
        <v>Dispensador goteo por gravedad (Compra)</v>
      </c>
      <c r="C488" s="134" t="s">
        <v>786</v>
      </c>
      <c r="D488" s="134" t="s">
        <v>451</v>
      </c>
      <c r="E488" s="115">
        <v>182522</v>
      </c>
      <c r="F488" s="115">
        <v>76073</v>
      </c>
      <c r="G488" s="115">
        <v>248075</v>
      </c>
      <c r="H488" s="115">
        <v>245457</v>
      </c>
      <c r="I488" s="115">
        <v>32674</v>
      </c>
      <c r="J488" s="115">
        <v>404809</v>
      </c>
      <c r="K488" s="115">
        <v>131500</v>
      </c>
      <c r="L488" s="115">
        <v>199775</v>
      </c>
      <c r="M488" s="115">
        <v>79952</v>
      </c>
      <c r="N488" s="115">
        <v>841600</v>
      </c>
      <c r="O488" s="115">
        <v>430183</v>
      </c>
      <c r="P488" s="115">
        <v>437832</v>
      </c>
      <c r="Q488" s="115">
        <v>446446</v>
      </c>
      <c r="R488" s="115">
        <v>809800</v>
      </c>
      <c r="S488" s="115">
        <v>455885</v>
      </c>
      <c r="T488" s="115">
        <v>183995</v>
      </c>
      <c r="U488" s="115">
        <v>235648</v>
      </c>
      <c r="V488" s="115">
        <v>203262</v>
      </c>
      <c r="W488" s="115">
        <v>489997</v>
      </c>
      <c r="X488" s="115">
        <v>157864</v>
      </c>
      <c r="Y488" s="115">
        <v>192896</v>
      </c>
      <c r="Z488" s="115">
        <v>422743</v>
      </c>
      <c r="AA488" s="115">
        <v>526000</v>
      </c>
      <c r="AB488" s="115">
        <v>178829</v>
      </c>
      <c r="AC488" s="115">
        <v>282729</v>
      </c>
      <c r="AD488" s="115">
        <v>220919</v>
      </c>
      <c r="AE488" s="115">
        <v>366950</v>
      </c>
      <c r="AF488" s="115">
        <v>278559</v>
      </c>
      <c r="AG488" s="116">
        <f t="shared" si="29"/>
        <v>32674</v>
      </c>
      <c r="AH488" s="116">
        <f t="shared" si="30"/>
        <v>841600</v>
      </c>
      <c r="AI488" s="140">
        <f t="shared" si="28"/>
        <v>246429.53518090531</v>
      </c>
    </row>
    <row r="489" spans="1:35">
      <c r="A489" s="133">
        <v>380</v>
      </c>
      <c r="B489" s="133" t="str">
        <f t="shared" si="27"/>
        <v>Recarga: Dispensador goteo por gravedad (Compra)</v>
      </c>
      <c r="C489" s="134" t="s">
        <v>787</v>
      </c>
      <c r="D489" s="134" t="s">
        <v>451</v>
      </c>
      <c r="E489" s="115">
        <v>28930</v>
      </c>
      <c r="F489" s="115">
        <v>15254</v>
      </c>
      <c r="G489" s="115">
        <v>108491</v>
      </c>
      <c r="H489" s="115">
        <v>245457</v>
      </c>
      <c r="I489" s="115">
        <v>33801</v>
      </c>
      <c r="J489" s="115">
        <v>59296</v>
      </c>
      <c r="K489" s="115">
        <v>44184</v>
      </c>
      <c r="L489" s="115">
        <v>24091</v>
      </c>
      <c r="M489" s="115">
        <v>45236</v>
      </c>
      <c r="N489" s="115">
        <v>47340</v>
      </c>
      <c r="O489" s="115">
        <v>63013</v>
      </c>
      <c r="P489" s="115">
        <v>64133</v>
      </c>
      <c r="Q489" s="115">
        <v>65394</v>
      </c>
      <c r="R489" s="115">
        <v>49074</v>
      </c>
      <c r="S489" s="115">
        <v>66778</v>
      </c>
      <c r="T489" s="115">
        <v>30403</v>
      </c>
      <c r="U489" s="115">
        <v>40502</v>
      </c>
      <c r="V489" s="115">
        <v>33878</v>
      </c>
      <c r="W489" s="115">
        <v>71774</v>
      </c>
      <c r="X489" s="115">
        <v>57334</v>
      </c>
      <c r="Y489" s="115">
        <v>52579</v>
      </c>
      <c r="Z489" s="115">
        <v>61923</v>
      </c>
      <c r="AA489" s="115">
        <v>47340</v>
      </c>
      <c r="AB489" s="115">
        <v>41028</v>
      </c>
      <c r="AC489" s="115">
        <v>48264</v>
      </c>
      <c r="AD489" s="115">
        <v>27142</v>
      </c>
      <c r="AE489" s="115">
        <v>190686</v>
      </c>
      <c r="AF489" s="115">
        <v>110062</v>
      </c>
      <c r="AG489" s="116">
        <f t="shared" si="29"/>
        <v>15254</v>
      </c>
      <c r="AH489" s="116">
        <f t="shared" si="30"/>
        <v>245457</v>
      </c>
      <c r="AI489" s="140">
        <f t="shared" si="28"/>
        <v>52948.730479850186</v>
      </c>
    </row>
    <row r="490" spans="1:35">
      <c r="A490" s="133">
        <v>381</v>
      </c>
      <c r="B490" s="133" t="str">
        <f t="shared" si="27"/>
        <v>Dispensador de agua (Arrendamiento)</v>
      </c>
      <c r="C490" s="134" t="s">
        <v>788</v>
      </c>
      <c r="D490" s="134" t="s">
        <v>671</v>
      </c>
      <c r="E490" s="115">
        <v>97415</v>
      </c>
      <c r="F490" s="115">
        <v>170573</v>
      </c>
      <c r="G490" s="115">
        <v>300426</v>
      </c>
      <c r="H490" s="115">
        <v>145971</v>
      </c>
      <c r="I490" s="115">
        <v>140524</v>
      </c>
      <c r="J490" s="115">
        <v>180539</v>
      </c>
      <c r="K490" s="115">
        <v>220920</v>
      </c>
      <c r="L490" s="115">
        <v>131500</v>
      </c>
      <c r="M490" s="115">
        <v>67328</v>
      </c>
      <c r="N490" s="115">
        <v>499700</v>
      </c>
      <c r="O490" s="115">
        <v>127287</v>
      </c>
      <c r="P490" s="115">
        <v>129551</v>
      </c>
      <c r="Q490" s="115">
        <v>132100</v>
      </c>
      <c r="R490" s="115">
        <v>537204</v>
      </c>
      <c r="S490" s="115">
        <v>134893</v>
      </c>
      <c r="T490" s="115">
        <v>97626</v>
      </c>
      <c r="U490" s="115">
        <v>242486</v>
      </c>
      <c r="V490" s="115">
        <v>336005</v>
      </c>
      <c r="W490" s="115">
        <v>144986</v>
      </c>
      <c r="X490" s="115">
        <v>126240</v>
      </c>
      <c r="Y490" s="115">
        <v>311875</v>
      </c>
      <c r="Z490" s="115">
        <v>125085</v>
      </c>
      <c r="AA490" s="115">
        <v>107830</v>
      </c>
      <c r="AB490" s="115">
        <v>37859</v>
      </c>
      <c r="AC490" s="115">
        <v>180136</v>
      </c>
      <c r="AD490" s="115">
        <v>107304</v>
      </c>
      <c r="AE490" s="115">
        <v>204734</v>
      </c>
      <c r="AF490" s="115">
        <v>129334</v>
      </c>
      <c r="AG490" s="116">
        <f t="shared" si="29"/>
        <v>37859</v>
      </c>
      <c r="AH490" s="116">
        <f t="shared" si="30"/>
        <v>537204</v>
      </c>
      <c r="AI490" s="140">
        <f t="shared" si="28"/>
        <v>156528.79045072047</v>
      </c>
    </row>
    <row r="491" spans="1:35">
      <c r="A491" s="133">
        <v>382</v>
      </c>
      <c r="B491" s="133" t="str">
        <f t="shared" si="27"/>
        <v>Dispensador de agua (Compra)</v>
      </c>
      <c r="C491" s="134" t="s">
        <v>788</v>
      </c>
      <c r="D491" s="134" t="s">
        <v>451</v>
      </c>
      <c r="E491" s="115">
        <v>1754736</v>
      </c>
      <c r="F491" s="115">
        <v>1056779</v>
      </c>
      <c r="G491" s="115">
        <v>2002841</v>
      </c>
      <c r="H491" s="115">
        <v>1459713</v>
      </c>
      <c r="I491" s="115">
        <v>1756544</v>
      </c>
      <c r="J491" s="115">
        <v>2166491</v>
      </c>
      <c r="K491" s="115">
        <v>1351820</v>
      </c>
      <c r="L491" s="115">
        <v>1315000</v>
      </c>
      <c r="M491" s="115">
        <v>915240</v>
      </c>
      <c r="N491" s="115">
        <v>1998800</v>
      </c>
      <c r="O491" s="115">
        <v>1527455</v>
      </c>
      <c r="P491" s="115">
        <v>1554616</v>
      </c>
      <c r="Q491" s="115">
        <v>1585199</v>
      </c>
      <c r="R491" s="115">
        <v>2148815</v>
      </c>
      <c r="S491" s="115">
        <v>1618721</v>
      </c>
      <c r="T491" s="115">
        <v>1756209</v>
      </c>
      <c r="U491" s="115">
        <v>2221824</v>
      </c>
      <c r="V491" s="115">
        <v>948557</v>
      </c>
      <c r="W491" s="115">
        <v>1739839</v>
      </c>
      <c r="X491" s="115">
        <v>1578000</v>
      </c>
      <c r="Y491" s="115">
        <v>3742495</v>
      </c>
      <c r="Z491" s="115">
        <v>1501038</v>
      </c>
      <c r="AA491" s="115">
        <v>2209200</v>
      </c>
      <c r="AB491" s="115">
        <v>252396</v>
      </c>
      <c r="AC491" s="115">
        <v>2161638</v>
      </c>
      <c r="AD491" s="115">
        <v>1135908</v>
      </c>
      <c r="AE491" s="115">
        <v>1842606</v>
      </c>
      <c r="AF491" s="115">
        <v>1295463</v>
      </c>
      <c r="AG491" s="116">
        <f t="shared" si="29"/>
        <v>252396</v>
      </c>
      <c r="AH491" s="116">
        <f t="shared" si="30"/>
        <v>3742495</v>
      </c>
      <c r="AI491" s="140">
        <f t="shared" si="28"/>
        <v>1489336.413863569</v>
      </c>
    </row>
    <row r="492" spans="1:35">
      <c r="A492" s="133">
        <v>383</v>
      </c>
      <c r="B492" s="133" t="str">
        <f t="shared" si="27"/>
        <v>Dispensador de agua con botellón (Arrendamiento)</v>
      </c>
      <c r="C492" s="134" t="s">
        <v>789</v>
      </c>
      <c r="D492" s="134" t="s">
        <v>671</v>
      </c>
      <c r="E492" s="115">
        <v>57124</v>
      </c>
      <c r="F492" s="115">
        <v>170420</v>
      </c>
      <c r="G492" s="115">
        <v>211323</v>
      </c>
      <c r="H492" s="115">
        <v>129197</v>
      </c>
      <c r="I492" s="115">
        <v>73625</v>
      </c>
      <c r="J492" s="115">
        <v>119634</v>
      </c>
      <c r="K492" s="115">
        <v>210400</v>
      </c>
      <c r="L492" s="115">
        <v>120980</v>
      </c>
      <c r="M492" s="115">
        <v>44184</v>
      </c>
      <c r="N492" s="115">
        <v>420246</v>
      </c>
      <c r="O492" s="115">
        <v>127287</v>
      </c>
      <c r="P492" s="115">
        <v>129551</v>
      </c>
      <c r="Q492" s="115">
        <v>132100</v>
      </c>
      <c r="R492" s="115">
        <v>375264</v>
      </c>
      <c r="S492" s="115">
        <v>134893</v>
      </c>
      <c r="T492" s="115">
        <v>57334</v>
      </c>
      <c r="U492" s="115">
        <v>124136</v>
      </c>
      <c r="V492" s="115">
        <v>470407</v>
      </c>
      <c r="W492" s="115">
        <v>144986</v>
      </c>
      <c r="X492" s="115">
        <v>72727</v>
      </c>
      <c r="Y492" s="115">
        <v>109540</v>
      </c>
      <c r="Z492" s="115">
        <v>125085</v>
      </c>
      <c r="AA492" s="115">
        <v>68064</v>
      </c>
      <c r="AB492" s="115">
        <v>37859</v>
      </c>
      <c r="AC492" s="115">
        <v>127945</v>
      </c>
      <c r="AD492" s="115">
        <v>85212</v>
      </c>
      <c r="AE492" s="115">
        <v>109206</v>
      </c>
      <c r="AF492" s="115">
        <v>79077</v>
      </c>
      <c r="AG492" s="116">
        <f t="shared" si="29"/>
        <v>37859</v>
      </c>
      <c r="AH492" s="116">
        <f t="shared" si="30"/>
        <v>470407</v>
      </c>
      <c r="AI492" s="140">
        <f t="shared" si="28"/>
        <v>120286.7520285138</v>
      </c>
    </row>
    <row r="493" spans="1:35">
      <c r="A493" s="133">
        <v>384</v>
      </c>
      <c r="B493" s="133" t="str">
        <f t="shared" si="27"/>
        <v>Dispensador de agua con botellón (Compra)</v>
      </c>
      <c r="C493" s="134" t="s">
        <v>789</v>
      </c>
      <c r="D493" s="134" t="s">
        <v>451</v>
      </c>
      <c r="E493" s="115">
        <v>1026962</v>
      </c>
      <c r="F493" s="115">
        <v>1262055</v>
      </c>
      <c r="G493" s="115">
        <v>1408818</v>
      </c>
      <c r="H493" s="115">
        <v>1291961</v>
      </c>
      <c r="I493" s="115">
        <v>1104379</v>
      </c>
      <c r="J493" s="115">
        <v>1437735</v>
      </c>
      <c r="K493" s="115">
        <v>894200</v>
      </c>
      <c r="L493" s="115">
        <v>1104600</v>
      </c>
      <c r="M493" s="115">
        <v>806884</v>
      </c>
      <c r="N493" s="115">
        <v>1680981</v>
      </c>
      <c r="O493" s="115">
        <v>1529697</v>
      </c>
      <c r="P493" s="115">
        <v>1556899</v>
      </c>
      <c r="Q493" s="115">
        <v>1587527</v>
      </c>
      <c r="R493" s="115">
        <v>1501057</v>
      </c>
      <c r="S493" s="115">
        <v>1621099</v>
      </c>
      <c r="T493" s="115">
        <v>1028435</v>
      </c>
      <c r="U493" s="115">
        <v>1481216</v>
      </c>
      <c r="V493" s="115">
        <v>1327980</v>
      </c>
      <c r="W493" s="115">
        <v>1742394</v>
      </c>
      <c r="X493" s="115">
        <v>909089</v>
      </c>
      <c r="Y493" s="115">
        <v>1314474</v>
      </c>
      <c r="Z493" s="115">
        <v>1503244</v>
      </c>
      <c r="AA493" s="115">
        <v>697055</v>
      </c>
      <c r="AB493" s="115">
        <v>252396</v>
      </c>
      <c r="AC493" s="115">
        <v>1535348</v>
      </c>
      <c r="AD493" s="115">
        <v>883617</v>
      </c>
      <c r="AE493" s="115">
        <v>982854</v>
      </c>
      <c r="AF493" s="115">
        <v>791652</v>
      </c>
      <c r="AG493" s="116">
        <f t="shared" si="29"/>
        <v>252396</v>
      </c>
      <c r="AH493" s="116">
        <f t="shared" si="30"/>
        <v>1742394</v>
      </c>
      <c r="AI493" s="140">
        <f t="shared" si="28"/>
        <v>1111555.5237156397</v>
      </c>
    </row>
    <row r="494" spans="1:35">
      <c r="A494" s="133">
        <v>385</v>
      </c>
      <c r="B494" s="133" t="str">
        <f t="shared" si="27"/>
        <v>Greca para tintos 1 (Arrendamiento)</v>
      </c>
      <c r="C494" s="134" t="s">
        <v>790</v>
      </c>
      <c r="D494" s="134" t="s">
        <v>671</v>
      </c>
      <c r="E494" s="115">
        <v>77532</v>
      </c>
      <c r="F494" s="115">
        <v>40617</v>
      </c>
      <c r="G494" s="115">
        <v>66473</v>
      </c>
      <c r="H494" s="115">
        <v>68773</v>
      </c>
      <c r="I494" s="115">
        <v>63983</v>
      </c>
      <c r="J494" s="115">
        <v>86058</v>
      </c>
      <c r="K494" s="115">
        <v>89420</v>
      </c>
      <c r="L494" s="115">
        <v>65080</v>
      </c>
      <c r="M494" s="115">
        <v>25564</v>
      </c>
      <c r="N494" s="115">
        <v>210400</v>
      </c>
      <c r="O494" s="115">
        <v>55158</v>
      </c>
      <c r="P494" s="115">
        <v>56139</v>
      </c>
      <c r="Q494" s="115">
        <v>57242</v>
      </c>
      <c r="R494" s="115">
        <v>249640</v>
      </c>
      <c r="S494" s="115">
        <v>58453</v>
      </c>
      <c r="T494" s="115">
        <v>77743</v>
      </c>
      <c r="U494" s="115">
        <v>51232</v>
      </c>
      <c r="V494" s="115">
        <v>42080</v>
      </c>
      <c r="W494" s="115">
        <v>62828</v>
      </c>
      <c r="X494" s="115">
        <v>28720</v>
      </c>
      <c r="Y494" s="115">
        <v>62594</v>
      </c>
      <c r="Z494" s="115">
        <v>54204</v>
      </c>
      <c r="AA494" s="115">
        <v>42080</v>
      </c>
      <c r="AB494" s="115">
        <v>55756</v>
      </c>
      <c r="AC494" s="115">
        <v>84733</v>
      </c>
      <c r="AD494" s="115">
        <v>60595</v>
      </c>
      <c r="AE494" s="115">
        <v>101086</v>
      </c>
      <c r="AF494" s="115">
        <v>115543</v>
      </c>
      <c r="AG494" s="116">
        <f t="shared" si="29"/>
        <v>25564</v>
      </c>
      <c r="AH494" s="116">
        <f t="shared" si="30"/>
        <v>249640</v>
      </c>
      <c r="AI494" s="140">
        <f t="shared" si="28"/>
        <v>66946.252004410097</v>
      </c>
    </row>
    <row r="495" spans="1:35">
      <c r="A495" s="133">
        <v>386</v>
      </c>
      <c r="B495" s="133" t="str">
        <f t="shared" ref="B495:B526" si="31">_xlfn.CONCAT(C495," (",D495,")")</f>
        <v>Greca para tintos 2 (Arrendamiento)</v>
      </c>
      <c r="C495" s="134" t="s">
        <v>791</v>
      </c>
      <c r="D495" s="134" t="s">
        <v>671</v>
      </c>
      <c r="E495" s="115">
        <v>97626</v>
      </c>
      <c r="F495" s="115">
        <v>52212</v>
      </c>
      <c r="G495" s="115">
        <v>72423</v>
      </c>
      <c r="H495" s="115">
        <v>76583</v>
      </c>
      <c r="I495" s="115">
        <v>69567</v>
      </c>
      <c r="J495" s="115">
        <v>92677</v>
      </c>
      <c r="K495" s="115">
        <v>105200</v>
      </c>
      <c r="L495" s="115">
        <v>79307</v>
      </c>
      <c r="M495" s="115">
        <v>35768</v>
      </c>
      <c r="N495" s="115">
        <v>231440</v>
      </c>
      <c r="O495" s="115">
        <v>59401</v>
      </c>
      <c r="P495" s="115">
        <v>60456</v>
      </c>
      <c r="Q495" s="115">
        <v>61646</v>
      </c>
      <c r="R495" s="115">
        <v>281305</v>
      </c>
      <c r="S495" s="115">
        <v>62950</v>
      </c>
      <c r="T495" s="115">
        <v>97836</v>
      </c>
      <c r="U495" s="115">
        <v>63330</v>
      </c>
      <c r="V495" s="115">
        <v>47340</v>
      </c>
      <c r="W495" s="115">
        <v>67660</v>
      </c>
      <c r="X495" s="115">
        <v>30653</v>
      </c>
      <c r="Y495" s="115">
        <v>65724</v>
      </c>
      <c r="Z495" s="115">
        <v>58373</v>
      </c>
      <c r="AA495" s="115">
        <v>47340</v>
      </c>
      <c r="AB495" s="115">
        <v>94680</v>
      </c>
      <c r="AC495" s="115">
        <v>95256</v>
      </c>
      <c r="AD495" s="115">
        <v>69432</v>
      </c>
      <c r="AE495" s="115">
        <v>114896</v>
      </c>
      <c r="AF495" s="115">
        <v>115543</v>
      </c>
      <c r="AG495" s="116">
        <f t="shared" si="29"/>
        <v>30653</v>
      </c>
      <c r="AH495" s="116">
        <f t="shared" si="30"/>
        <v>281305</v>
      </c>
      <c r="AI495" s="140">
        <f t="shared" si="28"/>
        <v>76983.95435987541</v>
      </c>
    </row>
    <row r="496" spans="1:35">
      <c r="A496" s="133">
        <v>387</v>
      </c>
      <c r="B496" s="133" t="str">
        <f t="shared" si="31"/>
        <v>Greca para tintos 3 (Arrendamiento)</v>
      </c>
      <c r="C496" s="134" t="s">
        <v>792</v>
      </c>
      <c r="D496" s="134" t="s">
        <v>671</v>
      </c>
      <c r="E496" s="115">
        <v>92702</v>
      </c>
      <c r="F496" s="115">
        <v>50229</v>
      </c>
      <c r="G496" s="115">
        <v>81157</v>
      </c>
      <c r="H496" s="115">
        <v>88191</v>
      </c>
      <c r="I496" s="115">
        <v>89397</v>
      </c>
      <c r="J496" s="115">
        <v>115846</v>
      </c>
      <c r="K496" s="115">
        <v>120980</v>
      </c>
      <c r="L496" s="115">
        <v>96023</v>
      </c>
      <c r="M496" s="115">
        <v>38398</v>
      </c>
      <c r="N496" s="115">
        <v>294560</v>
      </c>
      <c r="O496" s="115">
        <v>74251</v>
      </c>
      <c r="P496" s="115">
        <v>75571</v>
      </c>
      <c r="Q496" s="115">
        <v>77058</v>
      </c>
      <c r="R496" s="115">
        <v>330275</v>
      </c>
      <c r="S496" s="115">
        <v>78686</v>
      </c>
      <c r="T496" s="115">
        <v>92892</v>
      </c>
      <c r="U496" s="115">
        <v>70063</v>
      </c>
      <c r="V496" s="115">
        <v>52600</v>
      </c>
      <c r="W496" s="115">
        <v>84574</v>
      </c>
      <c r="X496" s="115">
        <v>34243</v>
      </c>
      <c r="Y496" s="115">
        <v>70419</v>
      </c>
      <c r="Z496" s="115">
        <v>72967</v>
      </c>
      <c r="AA496" s="115">
        <v>52600</v>
      </c>
      <c r="AB496" s="115">
        <v>78900</v>
      </c>
      <c r="AC496" s="115">
        <v>111184</v>
      </c>
      <c r="AD496" s="115">
        <v>79531</v>
      </c>
      <c r="AE496" s="115">
        <v>131113</v>
      </c>
      <c r="AF496" s="115">
        <v>130041</v>
      </c>
      <c r="AG496" s="116">
        <f t="shared" si="29"/>
        <v>34243</v>
      </c>
      <c r="AH496" s="116">
        <f t="shared" si="30"/>
        <v>330275</v>
      </c>
      <c r="AI496" s="140">
        <f t="shared" si="28"/>
        <v>87525.985859560722</v>
      </c>
    </row>
    <row r="497" spans="1:35">
      <c r="A497" s="133">
        <v>388</v>
      </c>
      <c r="B497" s="133" t="str">
        <f t="shared" si="31"/>
        <v>Máquina de filtrado para café (Compra)</v>
      </c>
      <c r="C497" s="134" t="s">
        <v>793</v>
      </c>
      <c r="D497" s="134" t="s">
        <v>451</v>
      </c>
      <c r="E497" s="115">
        <v>3964988</v>
      </c>
      <c r="F497" s="115">
        <v>3559146</v>
      </c>
      <c r="G497" s="115">
        <v>6444050</v>
      </c>
      <c r="H497" s="115">
        <v>7073888</v>
      </c>
      <c r="I497" s="115">
        <v>2488948</v>
      </c>
      <c r="J497" s="115">
        <v>6128643</v>
      </c>
      <c r="K497" s="115">
        <v>12834400</v>
      </c>
      <c r="L497" s="115">
        <v>4318712</v>
      </c>
      <c r="M497" s="115">
        <v>2314400</v>
      </c>
      <c r="N497" s="115">
        <v>6838000</v>
      </c>
      <c r="O497" s="115">
        <v>381864</v>
      </c>
      <c r="P497" s="115">
        <v>388654</v>
      </c>
      <c r="Q497" s="115">
        <v>396300</v>
      </c>
      <c r="R497" s="115">
        <v>7083665</v>
      </c>
      <c r="S497" s="115">
        <v>404680</v>
      </c>
      <c r="T497" s="115">
        <v>3966461</v>
      </c>
      <c r="U497" s="115">
        <v>9005120</v>
      </c>
      <c r="V497" s="115">
        <v>9214552</v>
      </c>
      <c r="W497" s="115">
        <v>434960</v>
      </c>
      <c r="X497" s="115">
        <v>4427710</v>
      </c>
      <c r="Y497" s="115">
        <v>12769176</v>
      </c>
      <c r="Z497" s="115">
        <v>375260</v>
      </c>
      <c r="AA497" s="115">
        <v>3334840</v>
      </c>
      <c r="AB497" s="115">
        <v>473295</v>
      </c>
      <c r="AC497" s="115">
        <v>5003441</v>
      </c>
      <c r="AD497" s="115">
        <v>3356646</v>
      </c>
      <c r="AE497" s="115">
        <v>9995810</v>
      </c>
      <c r="AF497" s="115">
        <v>9211541</v>
      </c>
      <c r="AG497" s="116">
        <f t="shared" si="29"/>
        <v>375260</v>
      </c>
      <c r="AH497" s="116">
        <f t="shared" si="30"/>
        <v>12834400</v>
      </c>
      <c r="AI497" s="140">
        <f t="shared" si="28"/>
        <v>2865162.5220358358</v>
      </c>
    </row>
    <row r="498" spans="1:35">
      <c r="A498" s="133">
        <v>389</v>
      </c>
      <c r="B498" s="133" t="str">
        <f t="shared" si="31"/>
        <v>Horno microondas (Arrendamiento)</v>
      </c>
      <c r="C498" s="134" t="s">
        <v>794</v>
      </c>
      <c r="D498" s="134" t="s">
        <v>671</v>
      </c>
      <c r="E498" s="115">
        <v>78900</v>
      </c>
      <c r="F498" s="115">
        <v>28651</v>
      </c>
      <c r="G498" s="115">
        <v>83671</v>
      </c>
      <c r="H498" s="115">
        <v>70395</v>
      </c>
      <c r="I498" s="115">
        <v>112418</v>
      </c>
      <c r="J498" s="115">
        <v>57923</v>
      </c>
      <c r="K498" s="115">
        <v>131500</v>
      </c>
      <c r="L498" s="115">
        <v>94906</v>
      </c>
      <c r="M498" s="115">
        <v>45236</v>
      </c>
      <c r="N498" s="115">
        <v>189360</v>
      </c>
      <c r="O498" s="115">
        <v>37125</v>
      </c>
      <c r="P498" s="115">
        <v>37786</v>
      </c>
      <c r="Q498" s="115">
        <v>38528</v>
      </c>
      <c r="R498" s="115">
        <v>219079</v>
      </c>
      <c r="S498" s="115">
        <v>39344</v>
      </c>
      <c r="T498" s="115">
        <v>79110</v>
      </c>
      <c r="U498" s="115">
        <v>67328</v>
      </c>
      <c r="V498" s="115">
        <v>542032</v>
      </c>
      <c r="W498" s="115">
        <v>42287</v>
      </c>
      <c r="X498" s="115">
        <v>27615</v>
      </c>
      <c r="Y498" s="115">
        <v>104324</v>
      </c>
      <c r="Z498" s="115">
        <v>36483</v>
      </c>
      <c r="AA498" s="115">
        <v>30192</v>
      </c>
      <c r="AB498" s="115">
        <v>63120</v>
      </c>
      <c r="AC498" s="115">
        <v>110940</v>
      </c>
      <c r="AD498" s="115">
        <v>46598</v>
      </c>
      <c r="AE498" s="115">
        <v>77894</v>
      </c>
      <c r="AF498" s="115">
        <v>72668</v>
      </c>
      <c r="AG498" s="116">
        <f t="shared" si="29"/>
        <v>27615</v>
      </c>
      <c r="AH498" s="116">
        <f t="shared" si="30"/>
        <v>542032</v>
      </c>
      <c r="AI498" s="140">
        <f t="shared" si="28"/>
        <v>71697.253889274609</v>
      </c>
    </row>
    <row r="499" spans="1:35">
      <c r="A499" s="133">
        <v>390</v>
      </c>
      <c r="B499" s="133" t="str">
        <f t="shared" si="31"/>
        <v>Horno microondas de tipo industrial (Arrendamiento)</v>
      </c>
      <c r="C499" s="134" t="s">
        <v>795</v>
      </c>
      <c r="D499" s="134" t="s">
        <v>671</v>
      </c>
      <c r="E499" s="115">
        <v>189360</v>
      </c>
      <c r="F499" s="115">
        <v>44647</v>
      </c>
      <c r="G499" s="115">
        <v>138518</v>
      </c>
      <c r="H499" s="115">
        <v>128817</v>
      </c>
      <c r="I499" s="115">
        <v>166989</v>
      </c>
      <c r="J499" s="115">
        <v>579235</v>
      </c>
      <c r="K499" s="115">
        <v>157800</v>
      </c>
      <c r="L499" s="115">
        <v>936280</v>
      </c>
      <c r="M499" s="115">
        <v>49444</v>
      </c>
      <c r="N499" s="115">
        <v>547040</v>
      </c>
      <c r="O499" s="115">
        <v>371256</v>
      </c>
      <c r="P499" s="115">
        <v>377857</v>
      </c>
      <c r="Q499" s="115">
        <v>385292</v>
      </c>
      <c r="R499" s="115">
        <v>779795</v>
      </c>
      <c r="S499" s="115">
        <v>393440</v>
      </c>
      <c r="T499" s="115">
        <v>189570</v>
      </c>
      <c r="U499" s="115">
        <v>141494</v>
      </c>
      <c r="V499" s="115">
        <v>2845671</v>
      </c>
      <c r="W499" s="115">
        <v>422877</v>
      </c>
      <c r="X499" s="115">
        <v>110455</v>
      </c>
      <c r="Y499" s="115">
        <v>363045</v>
      </c>
      <c r="Z499" s="115">
        <v>364836</v>
      </c>
      <c r="AA499" s="115">
        <v>63120</v>
      </c>
      <c r="AB499" s="115">
        <v>78900</v>
      </c>
      <c r="AC499" s="115">
        <v>247703</v>
      </c>
      <c r="AD499" s="115">
        <v>319229</v>
      </c>
      <c r="AE499" s="115">
        <v>103315</v>
      </c>
      <c r="AF499" s="115">
        <v>87696</v>
      </c>
      <c r="AG499" s="116">
        <f t="shared" si="29"/>
        <v>44647</v>
      </c>
      <c r="AH499" s="116">
        <f t="shared" si="30"/>
        <v>2845671</v>
      </c>
      <c r="AI499" s="140">
        <f t="shared" si="28"/>
        <v>238340.68607352086</v>
      </c>
    </row>
    <row r="500" spans="1:35">
      <c r="A500" s="133">
        <v>391</v>
      </c>
      <c r="B500" s="133" t="str">
        <f t="shared" si="31"/>
        <v>Estufa 1 (Arrendamiento)</v>
      </c>
      <c r="C500" s="134" t="s">
        <v>796</v>
      </c>
      <c r="D500" s="134" t="s">
        <v>671</v>
      </c>
      <c r="E500" s="115">
        <v>26090</v>
      </c>
      <c r="F500" s="115">
        <v>10724</v>
      </c>
      <c r="G500" s="115">
        <v>23874</v>
      </c>
      <c r="H500" s="115">
        <v>18240</v>
      </c>
      <c r="I500" s="115">
        <v>22846</v>
      </c>
      <c r="J500" s="115">
        <v>25459</v>
      </c>
      <c r="K500" s="115">
        <v>36820</v>
      </c>
      <c r="L500" s="115">
        <v>31008</v>
      </c>
      <c r="M500" s="115">
        <v>7048</v>
      </c>
      <c r="N500" s="115">
        <v>78900</v>
      </c>
      <c r="O500" s="115">
        <v>21214</v>
      </c>
      <c r="P500" s="115">
        <v>21591</v>
      </c>
      <c r="Q500" s="115">
        <v>22015</v>
      </c>
      <c r="R500" s="115">
        <v>76634</v>
      </c>
      <c r="S500" s="115">
        <v>22481</v>
      </c>
      <c r="T500" s="115">
        <v>26300</v>
      </c>
      <c r="U500" s="115">
        <v>25669</v>
      </c>
      <c r="V500" s="115">
        <v>62400</v>
      </c>
      <c r="W500" s="115">
        <v>24163</v>
      </c>
      <c r="X500" s="115">
        <v>7917</v>
      </c>
      <c r="Y500" s="115">
        <v>81372</v>
      </c>
      <c r="Z500" s="115">
        <v>20846</v>
      </c>
      <c r="AA500" s="115">
        <v>18410</v>
      </c>
      <c r="AB500" s="115">
        <v>7890</v>
      </c>
      <c r="AC500" s="115">
        <v>21564</v>
      </c>
      <c r="AD500" s="115">
        <v>17358</v>
      </c>
      <c r="AE500" s="115">
        <v>25434</v>
      </c>
      <c r="AF500" s="115">
        <v>12819</v>
      </c>
      <c r="AG500" s="116">
        <f t="shared" si="29"/>
        <v>7048</v>
      </c>
      <c r="AH500" s="116">
        <f t="shared" si="30"/>
        <v>81372</v>
      </c>
      <c r="AI500" s="140">
        <f t="shared" si="28"/>
        <v>23327.260185703155</v>
      </c>
    </row>
    <row r="501" spans="1:35">
      <c r="A501" s="133">
        <v>392</v>
      </c>
      <c r="B501" s="133" t="str">
        <f t="shared" si="31"/>
        <v>Estufa 1 (Compra)</v>
      </c>
      <c r="C501" s="134" t="s">
        <v>796</v>
      </c>
      <c r="D501" s="134" t="s">
        <v>451</v>
      </c>
      <c r="E501" s="115">
        <v>173054</v>
      </c>
      <c r="F501" s="115">
        <v>107241</v>
      </c>
      <c r="G501" s="115">
        <v>249699</v>
      </c>
      <c r="H501" s="115">
        <v>182392</v>
      </c>
      <c r="I501" s="115">
        <v>228461</v>
      </c>
      <c r="J501" s="115">
        <v>240774</v>
      </c>
      <c r="K501" s="115">
        <v>152540</v>
      </c>
      <c r="L501" s="115">
        <v>124031</v>
      </c>
      <c r="M501" s="115">
        <v>129396</v>
      </c>
      <c r="N501" s="115">
        <v>315600</v>
      </c>
      <c r="O501" s="115">
        <v>231483</v>
      </c>
      <c r="P501" s="115">
        <v>235601</v>
      </c>
      <c r="Q501" s="115">
        <v>240236</v>
      </c>
      <c r="R501" s="115">
        <v>306535</v>
      </c>
      <c r="S501" s="115">
        <v>245315</v>
      </c>
      <c r="T501" s="115">
        <v>174527</v>
      </c>
      <c r="U501" s="115">
        <v>243012</v>
      </c>
      <c r="V501" s="115">
        <v>176161</v>
      </c>
      <c r="W501" s="115">
        <v>263670</v>
      </c>
      <c r="X501" s="115">
        <v>158352</v>
      </c>
      <c r="Y501" s="115">
        <v>244117</v>
      </c>
      <c r="Z501" s="115">
        <v>227480</v>
      </c>
      <c r="AA501" s="115">
        <v>219973</v>
      </c>
      <c r="AB501" s="115">
        <v>52495</v>
      </c>
      <c r="AC501" s="115">
        <v>258770</v>
      </c>
      <c r="AD501" s="115">
        <v>206276</v>
      </c>
      <c r="AE501" s="115">
        <v>228914</v>
      </c>
      <c r="AF501" s="115">
        <v>129422</v>
      </c>
      <c r="AG501" s="116">
        <f t="shared" si="29"/>
        <v>52495</v>
      </c>
      <c r="AH501" s="116">
        <f t="shared" si="30"/>
        <v>315600</v>
      </c>
      <c r="AI501" s="140">
        <f t="shared" si="28"/>
        <v>188629.78424430318</v>
      </c>
    </row>
    <row r="502" spans="1:35">
      <c r="A502" s="133">
        <v>393</v>
      </c>
      <c r="B502" s="133" t="str">
        <f t="shared" si="31"/>
        <v>Estufa 2 (Arrendamiento)</v>
      </c>
      <c r="C502" s="134" t="s">
        <v>797</v>
      </c>
      <c r="D502" s="134" t="s">
        <v>671</v>
      </c>
      <c r="E502" s="115">
        <v>16516</v>
      </c>
      <c r="F502" s="115">
        <v>18509</v>
      </c>
      <c r="G502" s="115">
        <v>21074</v>
      </c>
      <c r="H502" s="115">
        <v>19633</v>
      </c>
      <c r="I502" s="115">
        <v>14224</v>
      </c>
      <c r="J502" s="115">
        <v>25459</v>
      </c>
      <c r="K502" s="115">
        <v>47340</v>
      </c>
      <c r="L502" s="115">
        <v>23909</v>
      </c>
      <c r="M502" s="115">
        <v>25248</v>
      </c>
      <c r="N502" s="115">
        <v>64172</v>
      </c>
      <c r="O502" s="115">
        <v>21214</v>
      </c>
      <c r="P502" s="115">
        <v>21591</v>
      </c>
      <c r="Q502" s="115">
        <v>22015</v>
      </c>
      <c r="R502" s="115">
        <v>48197</v>
      </c>
      <c r="S502" s="115">
        <v>22481</v>
      </c>
      <c r="T502" s="115">
        <v>16727</v>
      </c>
      <c r="U502" s="115">
        <v>17568</v>
      </c>
      <c r="V502" s="115">
        <v>57601</v>
      </c>
      <c r="W502" s="115">
        <v>24163</v>
      </c>
      <c r="X502" s="115">
        <v>5983</v>
      </c>
      <c r="Y502" s="115">
        <v>75113</v>
      </c>
      <c r="Z502" s="115">
        <v>20846</v>
      </c>
      <c r="AA502" s="115">
        <v>8626</v>
      </c>
      <c r="AB502" s="115">
        <v>14186</v>
      </c>
      <c r="AC502" s="115">
        <v>16880</v>
      </c>
      <c r="AD502" s="115">
        <v>30298</v>
      </c>
      <c r="AE502" s="115">
        <v>17789</v>
      </c>
      <c r="AF502" s="115">
        <v>25195</v>
      </c>
      <c r="AG502" s="116">
        <f t="shared" si="29"/>
        <v>5983</v>
      </c>
      <c r="AH502" s="116">
        <f t="shared" si="30"/>
        <v>75113</v>
      </c>
      <c r="AI502" s="140">
        <f t="shared" si="28"/>
        <v>22640.586770661292</v>
      </c>
    </row>
    <row r="503" spans="1:35">
      <c r="A503" s="133">
        <v>394</v>
      </c>
      <c r="B503" s="133" t="str">
        <f t="shared" si="31"/>
        <v>Estufa 2 (Compra)</v>
      </c>
      <c r="C503" s="134" t="s">
        <v>797</v>
      </c>
      <c r="D503" s="134" t="s">
        <v>451</v>
      </c>
      <c r="E503" s="115">
        <v>147280</v>
      </c>
      <c r="F503" s="115">
        <v>79889</v>
      </c>
      <c r="G503" s="115">
        <v>196172</v>
      </c>
      <c r="H503" s="115">
        <v>196333</v>
      </c>
      <c r="I503" s="115">
        <v>142245</v>
      </c>
      <c r="J503" s="115">
        <v>240774</v>
      </c>
      <c r="K503" s="115">
        <v>152540</v>
      </c>
      <c r="L503" s="115">
        <v>95636</v>
      </c>
      <c r="M503" s="115">
        <v>305080</v>
      </c>
      <c r="N503" s="115">
        <v>257740</v>
      </c>
      <c r="O503" s="115">
        <v>231483</v>
      </c>
      <c r="P503" s="115">
        <v>235601</v>
      </c>
      <c r="Q503" s="115">
        <v>240236</v>
      </c>
      <c r="R503" s="115">
        <v>203310</v>
      </c>
      <c r="S503" s="115">
        <v>245315</v>
      </c>
      <c r="T503" s="115">
        <v>148753</v>
      </c>
      <c r="U503" s="115">
        <v>161482</v>
      </c>
      <c r="V503" s="115">
        <v>162610</v>
      </c>
      <c r="W503" s="115">
        <v>263670</v>
      </c>
      <c r="X503" s="115">
        <v>119663</v>
      </c>
      <c r="Y503" s="115">
        <v>225338</v>
      </c>
      <c r="Z503" s="115">
        <v>227480</v>
      </c>
      <c r="AA503" s="115">
        <v>103517</v>
      </c>
      <c r="AB503" s="115">
        <v>94575</v>
      </c>
      <c r="AC503" s="115">
        <v>202560</v>
      </c>
      <c r="AD503" s="115">
        <v>115510</v>
      </c>
      <c r="AE503" s="115">
        <v>160106</v>
      </c>
      <c r="AF503" s="115">
        <v>253292</v>
      </c>
      <c r="AG503" s="116">
        <f t="shared" si="29"/>
        <v>79889</v>
      </c>
      <c r="AH503" s="116">
        <f t="shared" si="30"/>
        <v>305080</v>
      </c>
      <c r="AI503" s="140">
        <f t="shared" si="28"/>
        <v>174062.44005130199</v>
      </c>
    </row>
    <row r="504" spans="1:35">
      <c r="A504" s="133">
        <v>395</v>
      </c>
      <c r="B504" s="133" t="str">
        <f t="shared" si="31"/>
        <v>Extensión eléctrica 1 (Compra)</v>
      </c>
      <c r="C504" s="134" t="s">
        <v>798</v>
      </c>
      <c r="D504" s="134" t="s">
        <v>451</v>
      </c>
      <c r="E504" s="115">
        <v>286144</v>
      </c>
      <c r="F504" s="115">
        <v>34390</v>
      </c>
      <c r="G504" s="115">
        <v>551765</v>
      </c>
      <c r="H504" s="115">
        <v>259111</v>
      </c>
      <c r="I504" s="115">
        <v>384716</v>
      </c>
      <c r="J504" s="115">
        <v>395415</v>
      </c>
      <c r="K504" s="115">
        <v>226180</v>
      </c>
      <c r="L504" s="115">
        <v>249241</v>
      </c>
      <c r="M504" s="115">
        <v>173580</v>
      </c>
      <c r="N504" s="115">
        <v>575521</v>
      </c>
      <c r="O504" s="115">
        <v>380158</v>
      </c>
      <c r="P504" s="115">
        <v>386918</v>
      </c>
      <c r="Q504" s="115">
        <v>394529</v>
      </c>
      <c r="R504" s="115">
        <v>525790</v>
      </c>
      <c r="S504" s="115">
        <v>402873</v>
      </c>
      <c r="T504" s="115">
        <v>287617</v>
      </c>
      <c r="U504" s="115">
        <v>169372</v>
      </c>
      <c r="V504" s="115">
        <v>474278</v>
      </c>
      <c r="W504" s="115">
        <v>433017</v>
      </c>
      <c r="X504" s="115">
        <v>270987</v>
      </c>
      <c r="Y504" s="115">
        <v>657237</v>
      </c>
      <c r="Z504" s="115">
        <v>373583</v>
      </c>
      <c r="AA504" s="115">
        <v>336324</v>
      </c>
      <c r="AB504" s="115">
        <v>152540</v>
      </c>
      <c r="AC504" s="115">
        <v>505227</v>
      </c>
      <c r="AD504" s="115">
        <v>363507</v>
      </c>
      <c r="AE504" s="115">
        <v>504838</v>
      </c>
      <c r="AF504" s="115">
        <v>247529</v>
      </c>
      <c r="AG504" s="116">
        <f t="shared" si="29"/>
        <v>34390</v>
      </c>
      <c r="AH504" s="116">
        <f t="shared" si="30"/>
        <v>657237</v>
      </c>
      <c r="AI504" s="140">
        <f t="shared" si="28"/>
        <v>302437.10424191976</v>
      </c>
    </row>
    <row r="505" spans="1:35">
      <c r="A505" s="133">
        <v>396</v>
      </c>
      <c r="B505" s="133" t="str">
        <f t="shared" si="31"/>
        <v>Extensión eléctrica 1 (Arrendamiento)</v>
      </c>
      <c r="C505" s="134" t="s">
        <v>798</v>
      </c>
      <c r="D505" s="134" t="s">
        <v>671</v>
      </c>
      <c r="E505" s="115">
        <v>28614</v>
      </c>
      <c r="F505" s="115">
        <v>3439</v>
      </c>
      <c r="G505" s="115">
        <v>82765</v>
      </c>
      <c r="H505" s="115">
        <v>25911</v>
      </c>
      <c r="I505" s="115">
        <v>61555</v>
      </c>
      <c r="J505" s="115">
        <v>35305</v>
      </c>
      <c r="K505" s="115">
        <v>47340</v>
      </c>
      <c r="L505" s="115">
        <v>62310</v>
      </c>
      <c r="M505" s="115">
        <v>13886</v>
      </c>
      <c r="N505" s="115">
        <v>143880</v>
      </c>
      <c r="O505" s="115">
        <v>33944</v>
      </c>
      <c r="P505" s="115">
        <v>34547</v>
      </c>
      <c r="Q505" s="115">
        <v>35226</v>
      </c>
      <c r="R505" s="115">
        <v>131447</v>
      </c>
      <c r="S505" s="115">
        <v>35971</v>
      </c>
      <c r="T505" s="115">
        <v>28825</v>
      </c>
      <c r="U505" s="115">
        <v>48392</v>
      </c>
      <c r="V505" s="115">
        <v>206403</v>
      </c>
      <c r="W505" s="115">
        <v>38663</v>
      </c>
      <c r="X505" s="115">
        <v>13550</v>
      </c>
      <c r="Y505" s="115">
        <v>54770</v>
      </c>
      <c r="Z505" s="115">
        <v>33357</v>
      </c>
      <c r="AA505" s="115">
        <v>56072</v>
      </c>
      <c r="AB505" s="115">
        <v>22881</v>
      </c>
      <c r="AC505" s="115">
        <v>42102</v>
      </c>
      <c r="AD505" s="115">
        <v>30291</v>
      </c>
      <c r="AE505" s="115">
        <v>56093</v>
      </c>
      <c r="AF505" s="115">
        <v>24664</v>
      </c>
      <c r="AG505" s="116">
        <f t="shared" si="29"/>
        <v>3439</v>
      </c>
      <c r="AH505" s="116">
        <f t="shared" si="30"/>
        <v>206403</v>
      </c>
      <c r="AI505" s="140">
        <f t="shared" si="28"/>
        <v>37927.789264732673</v>
      </c>
    </row>
    <row r="506" spans="1:35">
      <c r="A506" s="133">
        <v>397</v>
      </c>
      <c r="B506" s="133" t="str">
        <f t="shared" si="31"/>
        <v>Extensión eléctrica 2 (Compra)</v>
      </c>
      <c r="C506" s="134" t="s">
        <v>799</v>
      </c>
      <c r="D506" s="134" t="s">
        <v>451</v>
      </c>
      <c r="E506" s="115">
        <v>368305</v>
      </c>
      <c r="F506" s="115">
        <v>52929</v>
      </c>
      <c r="G506" s="115">
        <v>664790</v>
      </c>
      <c r="H506" s="115">
        <v>259111</v>
      </c>
      <c r="I506" s="115">
        <v>432318</v>
      </c>
      <c r="J506" s="115">
        <v>439081</v>
      </c>
      <c r="K506" s="115">
        <v>263000</v>
      </c>
      <c r="L506" s="115">
        <v>294230</v>
      </c>
      <c r="M506" s="115">
        <v>173580</v>
      </c>
      <c r="N506" s="115">
        <v>595741</v>
      </c>
      <c r="O506" s="115">
        <v>422137</v>
      </c>
      <c r="P506" s="115">
        <v>429643</v>
      </c>
      <c r="Q506" s="115">
        <v>438096</v>
      </c>
      <c r="R506" s="115">
        <v>629280</v>
      </c>
      <c r="S506" s="115">
        <v>447360</v>
      </c>
      <c r="T506" s="115">
        <v>369778</v>
      </c>
      <c r="U506" s="115">
        <v>238804</v>
      </c>
      <c r="V506" s="115">
        <v>582685</v>
      </c>
      <c r="W506" s="115">
        <v>480832</v>
      </c>
      <c r="X506" s="115">
        <v>510220</v>
      </c>
      <c r="Y506" s="115">
        <v>807463</v>
      </c>
      <c r="Z506" s="115">
        <v>414837</v>
      </c>
      <c r="AA506" s="115">
        <v>323385</v>
      </c>
      <c r="AB506" s="115">
        <v>152540</v>
      </c>
      <c r="AC506" s="115">
        <v>626509</v>
      </c>
      <c r="AD506" s="115">
        <v>395067</v>
      </c>
      <c r="AE506" s="115">
        <v>605817</v>
      </c>
      <c r="AF506" s="115">
        <v>295002</v>
      </c>
      <c r="AG506" s="116">
        <f t="shared" si="29"/>
        <v>52929</v>
      </c>
      <c r="AH506" s="116">
        <f t="shared" si="30"/>
        <v>807463</v>
      </c>
      <c r="AI506" s="140">
        <f t="shared" si="28"/>
        <v>359007.42370448582</v>
      </c>
    </row>
    <row r="507" spans="1:35">
      <c r="A507" s="133">
        <v>398</v>
      </c>
      <c r="B507" s="133" t="str">
        <f t="shared" si="31"/>
        <v>Extensión eléctrica 2 (Arrendamiento)</v>
      </c>
      <c r="C507" s="134" t="s">
        <v>799</v>
      </c>
      <c r="D507" s="134" t="s">
        <v>671</v>
      </c>
      <c r="E507" s="115">
        <v>30718</v>
      </c>
      <c r="F507" s="115">
        <v>5293</v>
      </c>
      <c r="G507" s="115">
        <v>99718</v>
      </c>
      <c r="H507" s="115">
        <v>25911</v>
      </c>
      <c r="I507" s="115">
        <v>69171</v>
      </c>
      <c r="J507" s="115">
        <v>38616</v>
      </c>
      <c r="K507" s="115">
        <v>63120</v>
      </c>
      <c r="L507" s="115">
        <v>73558</v>
      </c>
      <c r="M507" s="115">
        <v>14728</v>
      </c>
      <c r="N507" s="115">
        <v>175236</v>
      </c>
      <c r="O507" s="115">
        <v>37125</v>
      </c>
      <c r="P507" s="115">
        <v>37786</v>
      </c>
      <c r="Q507" s="115">
        <v>38528</v>
      </c>
      <c r="R507" s="115">
        <v>157320</v>
      </c>
      <c r="S507" s="115">
        <v>39344</v>
      </c>
      <c r="T507" s="115">
        <v>368516</v>
      </c>
      <c r="U507" s="115">
        <v>62068</v>
      </c>
      <c r="V507" s="115">
        <v>16769</v>
      </c>
      <c r="W507" s="115">
        <v>42287</v>
      </c>
      <c r="X507" s="115">
        <v>25511</v>
      </c>
      <c r="Y507" s="115">
        <v>67289</v>
      </c>
      <c r="Z507" s="115">
        <v>36483</v>
      </c>
      <c r="AA507" s="115">
        <v>53968</v>
      </c>
      <c r="AB507" s="115">
        <v>22881</v>
      </c>
      <c r="AC507" s="115">
        <v>52209</v>
      </c>
      <c r="AD507" s="115">
        <v>32921</v>
      </c>
      <c r="AE507" s="115">
        <v>67312</v>
      </c>
      <c r="AF507" s="115">
        <v>29350</v>
      </c>
      <c r="AG507" s="116">
        <f t="shared" si="29"/>
        <v>5293</v>
      </c>
      <c r="AH507" s="116">
        <f t="shared" si="30"/>
        <v>368516</v>
      </c>
      <c r="AI507" s="140">
        <f t="shared" si="28"/>
        <v>44917.726566543613</v>
      </c>
    </row>
    <row r="508" spans="1:35">
      <c r="A508" s="133">
        <v>399</v>
      </c>
      <c r="B508" s="133" t="str">
        <f t="shared" si="31"/>
        <v>Aspiradora 1 (Arrendamiento)</v>
      </c>
      <c r="C508" s="134" t="s">
        <v>800</v>
      </c>
      <c r="D508" s="134" t="s">
        <v>671</v>
      </c>
      <c r="E508" s="115">
        <v>121927</v>
      </c>
      <c r="F508" s="115">
        <v>38270</v>
      </c>
      <c r="G508" s="115">
        <v>92391</v>
      </c>
      <c r="H508" s="115">
        <v>123042</v>
      </c>
      <c r="I508" s="115">
        <v>131070</v>
      </c>
      <c r="J508" s="115">
        <v>132396</v>
      </c>
      <c r="K508" s="115">
        <v>120980</v>
      </c>
      <c r="L508" s="115">
        <v>77790</v>
      </c>
      <c r="M508" s="115">
        <v>44184</v>
      </c>
      <c r="N508" s="115">
        <v>399760</v>
      </c>
      <c r="O508" s="115">
        <v>127287</v>
      </c>
      <c r="P508" s="115">
        <v>129551</v>
      </c>
      <c r="Q508" s="115">
        <v>132100</v>
      </c>
      <c r="R508" s="115">
        <v>338307</v>
      </c>
      <c r="S508" s="115">
        <v>134893</v>
      </c>
      <c r="T508" s="115">
        <v>122137</v>
      </c>
      <c r="U508" s="115">
        <v>85212</v>
      </c>
      <c r="V508" s="115">
        <v>47340</v>
      </c>
      <c r="W508" s="115">
        <v>144986</v>
      </c>
      <c r="X508" s="115">
        <v>42527</v>
      </c>
      <c r="Y508" s="115">
        <v>85006</v>
      </c>
      <c r="Z508" s="115">
        <v>125085</v>
      </c>
      <c r="AA508" s="115">
        <v>52600</v>
      </c>
      <c r="AB508" s="115">
        <v>49444</v>
      </c>
      <c r="AC508" s="115">
        <v>116000</v>
      </c>
      <c r="AD508" s="115">
        <v>107304</v>
      </c>
      <c r="AE508" s="115">
        <v>158782</v>
      </c>
      <c r="AF508" s="115">
        <v>236302</v>
      </c>
      <c r="AG508" s="116">
        <f t="shared" si="29"/>
        <v>38270</v>
      </c>
      <c r="AH508" s="116">
        <f t="shared" si="30"/>
        <v>399760</v>
      </c>
      <c r="AI508" s="140">
        <f t="shared" si="28"/>
        <v>107650.41220696102</v>
      </c>
    </row>
    <row r="509" spans="1:35">
      <c r="A509" s="133">
        <v>400</v>
      </c>
      <c r="B509" s="133" t="str">
        <f t="shared" si="31"/>
        <v>Aspiradora 2 (Arrendamiento)</v>
      </c>
      <c r="C509" s="134" t="s">
        <v>801</v>
      </c>
      <c r="D509" s="134" t="s">
        <v>671</v>
      </c>
      <c r="E509" s="115">
        <v>164112</v>
      </c>
      <c r="F509" s="115">
        <v>41484</v>
      </c>
      <c r="G509" s="115">
        <v>211973</v>
      </c>
      <c r="H509" s="115">
        <v>224371</v>
      </c>
      <c r="I509" s="115">
        <v>276001</v>
      </c>
      <c r="J509" s="115">
        <v>198596</v>
      </c>
      <c r="K509" s="115">
        <v>194620</v>
      </c>
      <c r="L509" s="115">
        <v>351889</v>
      </c>
      <c r="M509" s="115">
        <v>82056</v>
      </c>
      <c r="N509" s="115">
        <v>631200</v>
      </c>
      <c r="O509" s="115">
        <v>190932</v>
      </c>
      <c r="P509" s="115">
        <v>194328</v>
      </c>
      <c r="Q509" s="115">
        <v>198149</v>
      </c>
      <c r="R509" s="115">
        <v>630923</v>
      </c>
      <c r="S509" s="115">
        <v>202341</v>
      </c>
      <c r="T509" s="115">
        <v>164322</v>
      </c>
      <c r="U509" s="115">
        <v>141494</v>
      </c>
      <c r="V509" s="115">
        <v>63120</v>
      </c>
      <c r="W509" s="115">
        <v>217480</v>
      </c>
      <c r="X509" s="115">
        <v>85607</v>
      </c>
      <c r="Y509" s="115">
        <v>243006</v>
      </c>
      <c r="Z509" s="115">
        <v>187631</v>
      </c>
      <c r="AA509" s="115">
        <v>94680</v>
      </c>
      <c r="AB509" s="115">
        <v>110460</v>
      </c>
      <c r="AC509" s="115">
        <v>373351</v>
      </c>
      <c r="AD509" s="115">
        <v>154644</v>
      </c>
      <c r="AE509" s="115">
        <v>259072</v>
      </c>
      <c r="AF509" s="115">
        <v>479588</v>
      </c>
      <c r="AG509" s="116">
        <f t="shared" si="29"/>
        <v>41484</v>
      </c>
      <c r="AH509" s="116">
        <f t="shared" si="30"/>
        <v>631200</v>
      </c>
      <c r="AI509" s="140">
        <f t="shared" si="28"/>
        <v>187070.90072029334</v>
      </c>
    </row>
    <row r="510" spans="1:35">
      <c r="A510" s="133">
        <v>401</v>
      </c>
      <c r="B510" s="133" t="str">
        <f t="shared" si="31"/>
        <v>Lavabrilladora de pisos 1 (Arrendamiento)</v>
      </c>
      <c r="C510" s="134" t="s">
        <v>802</v>
      </c>
      <c r="D510" s="134" t="s">
        <v>671</v>
      </c>
      <c r="E510" s="115">
        <v>239225</v>
      </c>
      <c r="F510" s="115">
        <v>216607</v>
      </c>
      <c r="G510" s="115">
        <v>244408</v>
      </c>
      <c r="H510" s="115">
        <v>342490</v>
      </c>
      <c r="I510" s="115">
        <v>293271</v>
      </c>
      <c r="J510" s="115">
        <v>252717</v>
      </c>
      <c r="K510" s="115">
        <v>368200</v>
      </c>
      <c r="L510" s="115">
        <v>99879</v>
      </c>
      <c r="M510" s="115">
        <v>115930</v>
      </c>
      <c r="N510" s="115">
        <v>473400</v>
      </c>
      <c r="O510" s="115">
        <v>239726</v>
      </c>
      <c r="P510" s="115">
        <v>243988</v>
      </c>
      <c r="Q510" s="115">
        <v>248787</v>
      </c>
      <c r="R510" s="115">
        <v>464216</v>
      </c>
      <c r="S510" s="115">
        <v>254050</v>
      </c>
      <c r="T510" s="115">
        <v>239435</v>
      </c>
      <c r="U510" s="115">
        <v>162008</v>
      </c>
      <c r="V510" s="115">
        <v>78900</v>
      </c>
      <c r="W510" s="115">
        <v>273058</v>
      </c>
      <c r="X510" s="115">
        <v>148845</v>
      </c>
      <c r="Y510" s="115">
        <v>392458</v>
      </c>
      <c r="Z510" s="115">
        <v>235580</v>
      </c>
      <c r="AA510" s="115">
        <v>90893</v>
      </c>
      <c r="AB510" s="115">
        <v>105200</v>
      </c>
      <c r="AC510" s="115">
        <v>298405</v>
      </c>
      <c r="AD510" s="115">
        <v>145176</v>
      </c>
      <c r="AE510" s="115">
        <v>677286</v>
      </c>
      <c r="AF510" s="115">
        <v>483036</v>
      </c>
      <c r="AG510" s="116">
        <f t="shared" si="29"/>
        <v>78900</v>
      </c>
      <c r="AH510" s="116">
        <f t="shared" si="30"/>
        <v>677286</v>
      </c>
      <c r="AI510" s="140">
        <f t="shared" si="28"/>
        <v>232046.45694774992</v>
      </c>
    </row>
    <row r="511" spans="1:35">
      <c r="A511" s="133">
        <v>402</v>
      </c>
      <c r="B511" s="133" t="str">
        <f t="shared" si="31"/>
        <v>Lavabrilladora de pisos 2 (Arrendamiento)</v>
      </c>
      <c r="C511" s="134" t="s">
        <v>803</v>
      </c>
      <c r="D511" s="134" t="s">
        <v>671</v>
      </c>
      <c r="E511" s="115">
        <v>237752</v>
      </c>
      <c r="F511" s="115">
        <v>222220</v>
      </c>
      <c r="G511" s="115">
        <v>251261</v>
      </c>
      <c r="H511" s="115">
        <v>597659</v>
      </c>
      <c r="I511" s="115">
        <v>302809</v>
      </c>
      <c r="J511" s="115">
        <v>452875</v>
      </c>
      <c r="K511" s="115">
        <v>263000</v>
      </c>
      <c r="L511" s="115">
        <v>108054</v>
      </c>
      <c r="M511" s="115">
        <v>131500</v>
      </c>
      <c r="N511" s="115">
        <v>473400</v>
      </c>
      <c r="O511" s="115">
        <v>429596</v>
      </c>
      <c r="P511" s="115">
        <v>437235</v>
      </c>
      <c r="Q511" s="115">
        <v>445837</v>
      </c>
      <c r="R511" s="115">
        <v>508032</v>
      </c>
      <c r="S511" s="115">
        <v>455265</v>
      </c>
      <c r="T511" s="115">
        <v>237962</v>
      </c>
      <c r="U511" s="115">
        <v>172528</v>
      </c>
      <c r="V511" s="115">
        <v>89420</v>
      </c>
      <c r="W511" s="115">
        <v>489328</v>
      </c>
      <c r="X511" s="115">
        <v>154368</v>
      </c>
      <c r="Y511" s="115">
        <v>409046</v>
      </c>
      <c r="Z511" s="115">
        <v>422167</v>
      </c>
      <c r="AA511" s="115">
        <v>92366</v>
      </c>
      <c r="AB511" s="115">
        <v>105200</v>
      </c>
      <c r="AC511" s="115">
        <v>311965</v>
      </c>
      <c r="AD511" s="115">
        <v>173580</v>
      </c>
      <c r="AE511" s="115">
        <v>634635</v>
      </c>
      <c r="AF511" s="115">
        <v>510353</v>
      </c>
      <c r="AG511" s="116">
        <f t="shared" si="29"/>
        <v>89420</v>
      </c>
      <c r="AH511" s="116">
        <f t="shared" si="30"/>
        <v>634635</v>
      </c>
      <c r="AI511" s="140">
        <f t="shared" si="28"/>
        <v>276210.22688493726</v>
      </c>
    </row>
    <row r="512" spans="1:35">
      <c r="A512" s="133">
        <v>403</v>
      </c>
      <c r="B512" s="133" t="str">
        <f t="shared" si="31"/>
        <v>Brilladora de alta revolución (Arrendamiento)</v>
      </c>
      <c r="C512" s="134" t="s">
        <v>804</v>
      </c>
      <c r="D512" s="134" t="s">
        <v>671</v>
      </c>
      <c r="E512" s="115">
        <v>260054</v>
      </c>
      <c r="F512" s="115">
        <v>240502</v>
      </c>
      <c r="G512" s="115">
        <v>270311</v>
      </c>
      <c r="H512" s="115">
        <v>694270</v>
      </c>
      <c r="I512" s="115">
        <v>415702</v>
      </c>
      <c r="J512" s="115">
        <v>459080</v>
      </c>
      <c r="K512" s="115">
        <v>473400</v>
      </c>
      <c r="L512" s="115">
        <v>203090</v>
      </c>
      <c r="M512" s="115">
        <v>185152</v>
      </c>
      <c r="N512" s="115">
        <v>504960</v>
      </c>
      <c r="O512" s="115">
        <v>429596</v>
      </c>
      <c r="P512" s="115">
        <v>437235</v>
      </c>
      <c r="Q512" s="115">
        <v>445837</v>
      </c>
      <c r="R512" s="115">
        <v>494572</v>
      </c>
      <c r="S512" s="115">
        <v>455265</v>
      </c>
      <c r="T512" s="115">
        <v>260265</v>
      </c>
      <c r="U512" s="115">
        <v>177788</v>
      </c>
      <c r="V512" s="115">
        <v>263000</v>
      </c>
      <c r="W512" s="115">
        <v>489328</v>
      </c>
      <c r="X512" s="115">
        <v>212636</v>
      </c>
      <c r="Y512" s="115">
        <v>638616</v>
      </c>
      <c r="Z512" s="115">
        <v>422167</v>
      </c>
      <c r="AA512" s="115">
        <v>98152</v>
      </c>
      <c r="AB512" s="115">
        <v>157800</v>
      </c>
      <c r="AC512" s="115">
        <v>418533</v>
      </c>
      <c r="AD512" s="115">
        <v>208296</v>
      </c>
      <c r="AE512" s="115">
        <v>719100</v>
      </c>
      <c r="AF512" s="115">
        <v>650913</v>
      </c>
      <c r="AG512" s="116">
        <f t="shared" si="29"/>
        <v>98152</v>
      </c>
      <c r="AH512" s="116">
        <f t="shared" si="30"/>
        <v>719100</v>
      </c>
      <c r="AI512" s="140">
        <f t="shared" si="28"/>
        <v>335275.23904657329</v>
      </c>
    </row>
    <row r="513" spans="1:35">
      <c r="A513" s="133">
        <v>404</v>
      </c>
      <c r="B513" s="133" t="str">
        <f t="shared" si="31"/>
        <v>Lavadora de alfombras y tapetes 1 (Arrendamiento)</v>
      </c>
      <c r="C513" s="134" t="s">
        <v>805</v>
      </c>
      <c r="D513" s="134" t="s">
        <v>671</v>
      </c>
      <c r="E513" s="115">
        <v>196724</v>
      </c>
      <c r="F513" s="115">
        <v>193212</v>
      </c>
      <c r="G513" s="115">
        <v>210674</v>
      </c>
      <c r="H513" s="115">
        <v>474702</v>
      </c>
      <c r="I513" s="115">
        <v>299929</v>
      </c>
      <c r="J513" s="115">
        <v>580690</v>
      </c>
      <c r="K513" s="115">
        <v>326120</v>
      </c>
      <c r="L513" s="115">
        <v>234348</v>
      </c>
      <c r="M513" s="115">
        <v>132552</v>
      </c>
      <c r="N513" s="115">
        <v>504960</v>
      </c>
      <c r="O513" s="115">
        <v>543396</v>
      </c>
      <c r="P513" s="115">
        <v>553057</v>
      </c>
      <c r="Q513" s="115">
        <v>563938</v>
      </c>
      <c r="R513" s="115">
        <v>472558</v>
      </c>
      <c r="S513" s="115">
        <v>575864</v>
      </c>
      <c r="T513" s="115">
        <v>196934</v>
      </c>
      <c r="U513" s="115">
        <v>168320</v>
      </c>
      <c r="V513" s="115">
        <v>78900</v>
      </c>
      <c r="W513" s="115">
        <v>618952</v>
      </c>
      <c r="X513" s="115">
        <v>148845</v>
      </c>
      <c r="Y513" s="115">
        <v>392458</v>
      </c>
      <c r="Z513" s="115">
        <v>533998</v>
      </c>
      <c r="AA513" s="115">
        <v>87316</v>
      </c>
      <c r="AB513" s="115">
        <v>157800</v>
      </c>
      <c r="AC513" s="115">
        <v>304507</v>
      </c>
      <c r="AD513" s="115">
        <v>176736</v>
      </c>
      <c r="AE513" s="115">
        <v>689177</v>
      </c>
      <c r="AF513" s="115">
        <v>483036</v>
      </c>
      <c r="AG513" s="116">
        <f t="shared" si="29"/>
        <v>78900</v>
      </c>
      <c r="AH513" s="116">
        <f t="shared" si="30"/>
        <v>689177</v>
      </c>
      <c r="AI513" s="140">
        <f t="shared" si="28"/>
        <v>293421.53610265383</v>
      </c>
    </row>
    <row r="514" spans="1:35">
      <c r="A514" s="133">
        <v>405</v>
      </c>
      <c r="B514" s="133" t="str">
        <f t="shared" si="31"/>
        <v>Lavadora de alfombras y tapetes 2 (Arrendamiento)</v>
      </c>
      <c r="C514" s="134" t="s">
        <v>806</v>
      </c>
      <c r="D514" s="134" t="s">
        <v>671</v>
      </c>
      <c r="E514" s="115">
        <v>280884</v>
      </c>
      <c r="F514" s="115">
        <v>198900</v>
      </c>
      <c r="G514" s="115">
        <v>379289</v>
      </c>
      <c r="H514" s="115">
        <v>540364</v>
      </c>
      <c r="I514" s="115">
        <v>345571</v>
      </c>
      <c r="J514" s="115">
        <v>564503</v>
      </c>
      <c r="K514" s="115">
        <v>473400</v>
      </c>
      <c r="L514" s="115">
        <v>291065</v>
      </c>
      <c r="M514" s="115">
        <v>138864</v>
      </c>
      <c r="N514" s="115">
        <v>683800</v>
      </c>
      <c r="O514" s="115">
        <v>528248</v>
      </c>
      <c r="P514" s="115">
        <v>537641</v>
      </c>
      <c r="Q514" s="115">
        <v>548218</v>
      </c>
      <c r="R514" s="115">
        <v>638827</v>
      </c>
      <c r="S514" s="115">
        <v>559811</v>
      </c>
      <c r="T514" s="115">
        <v>281094</v>
      </c>
      <c r="U514" s="115">
        <v>174106</v>
      </c>
      <c r="V514" s="115">
        <v>89420</v>
      </c>
      <c r="W514" s="115">
        <v>601699</v>
      </c>
      <c r="X514" s="115">
        <v>154368</v>
      </c>
      <c r="Y514" s="115">
        <v>409046</v>
      </c>
      <c r="Z514" s="115">
        <v>519114</v>
      </c>
      <c r="AA514" s="115">
        <v>99940</v>
      </c>
      <c r="AB514" s="115">
        <v>157800</v>
      </c>
      <c r="AC514" s="115">
        <v>447957</v>
      </c>
      <c r="AD514" s="115">
        <v>214608</v>
      </c>
      <c r="AE514" s="115">
        <v>711619</v>
      </c>
      <c r="AF514" s="115">
        <v>500186</v>
      </c>
      <c r="AG514" s="116">
        <f t="shared" si="29"/>
        <v>89420</v>
      </c>
      <c r="AH514" s="116">
        <f t="shared" si="30"/>
        <v>711619</v>
      </c>
      <c r="AI514" s="140">
        <f t="shared" si="28"/>
        <v>333255.72324675758</v>
      </c>
    </row>
    <row r="515" spans="1:35">
      <c r="A515" s="133">
        <v>406</v>
      </c>
      <c r="B515" s="133" t="str">
        <f t="shared" si="31"/>
        <v>Hidrolavadora Industrial (Arrendamiento)</v>
      </c>
      <c r="C515" s="134" t="s">
        <v>807</v>
      </c>
      <c r="D515" s="134" t="s">
        <v>671</v>
      </c>
      <c r="E515" s="115">
        <v>335904</v>
      </c>
      <c r="F515" s="115">
        <v>238726</v>
      </c>
      <c r="G515" s="115">
        <v>356804</v>
      </c>
      <c r="H515" s="115">
        <v>98409</v>
      </c>
      <c r="I515" s="115">
        <v>431670</v>
      </c>
      <c r="J515" s="115">
        <v>94739</v>
      </c>
      <c r="K515" s="115">
        <v>157800</v>
      </c>
      <c r="L515" s="115">
        <v>249853</v>
      </c>
      <c r="M515" s="115">
        <v>126240</v>
      </c>
      <c r="N515" s="115">
        <v>473400</v>
      </c>
      <c r="O515" s="115">
        <v>83797</v>
      </c>
      <c r="P515" s="115">
        <v>85287</v>
      </c>
      <c r="Q515" s="115">
        <v>86966</v>
      </c>
      <c r="R515" s="115">
        <v>479373</v>
      </c>
      <c r="S515" s="115">
        <v>88804</v>
      </c>
      <c r="T515" s="115">
        <v>336114</v>
      </c>
      <c r="U515" s="115">
        <v>155170</v>
      </c>
      <c r="V515" s="115">
        <v>99940</v>
      </c>
      <c r="W515" s="115">
        <v>95449</v>
      </c>
      <c r="X515" s="115">
        <v>171213</v>
      </c>
      <c r="Y515" s="115">
        <v>320795</v>
      </c>
      <c r="Z515" s="115">
        <v>82348</v>
      </c>
      <c r="AA515" s="115">
        <v>100676</v>
      </c>
      <c r="AB515" s="115">
        <v>52600</v>
      </c>
      <c r="AC515" s="115">
        <v>400354</v>
      </c>
      <c r="AD515" s="115">
        <v>239856</v>
      </c>
      <c r="AE515" s="115">
        <v>397421</v>
      </c>
      <c r="AF515" s="115">
        <v>352553</v>
      </c>
      <c r="AG515" s="116">
        <f t="shared" si="29"/>
        <v>52600</v>
      </c>
      <c r="AH515" s="116">
        <f t="shared" si="30"/>
        <v>479373</v>
      </c>
      <c r="AI515" s="140">
        <f t="shared" si="28"/>
        <v>177319.6678107059</v>
      </c>
    </row>
    <row r="516" spans="1:35">
      <c r="A516" s="133">
        <v>407</v>
      </c>
      <c r="B516" s="133" t="str">
        <f t="shared" si="31"/>
        <v>Sopladora de hojas (Arrendamiento)</v>
      </c>
      <c r="C516" s="134" t="s">
        <v>808</v>
      </c>
      <c r="D516" s="134" t="s">
        <v>671</v>
      </c>
      <c r="E516" s="115">
        <v>145386</v>
      </c>
      <c r="F516" s="115">
        <v>51209</v>
      </c>
      <c r="G516" s="115">
        <v>167700</v>
      </c>
      <c r="H516" s="115">
        <v>52112</v>
      </c>
      <c r="I516" s="115">
        <v>307332</v>
      </c>
      <c r="J516" s="115">
        <v>89472</v>
      </c>
      <c r="K516" s="115">
        <v>204088</v>
      </c>
      <c r="L516" s="115">
        <v>129567</v>
      </c>
      <c r="M516" s="115">
        <v>59964</v>
      </c>
      <c r="N516" s="115">
        <v>326120</v>
      </c>
      <c r="O516" s="115">
        <v>25737</v>
      </c>
      <c r="P516" s="115">
        <v>26195</v>
      </c>
      <c r="Q516" s="115">
        <v>26710</v>
      </c>
      <c r="R516" s="115">
        <v>369378</v>
      </c>
      <c r="S516" s="115">
        <v>27275</v>
      </c>
      <c r="T516" s="115">
        <v>145597</v>
      </c>
      <c r="U516" s="115">
        <v>128344</v>
      </c>
      <c r="V516" s="115">
        <v>295960</v>
      </c>
      <c r="W516" s="115">
        <v>29316</v>
      </c>
      <c r="X516" s="115">
        <v>127029</v>
      </c>
      <c r="Y516" s="115">
        <v>200927</v>
      </c>
      <c r="Z516" s="115">
        <v>25292</v>
      </c>
      <c r="AA516" s="115">
        <v>70168</v>
      </c>
      <c r="AB516" s="115">
        <v>30508</v>
      </c>
      <c r="AC516" s="115">
        <v>200453</v>
      </c>
      <c r="AD516" s="115">
        <v>97836</v>
      </c>
      <c r="AE516" s="115">
        <v>299937</v>
      </c>
      <c r="AF516" s="115">
        <v>230203</v>
      </c>
      <c r="AG516" s="116">
        <f t="shared" si="29"/>
        <v>25292</v>
      </c>
      <c r="AH516" s="116">
        <f t="shared" si="30"/>
        <v>369378</v>
      </c>
      <c r="AI516" s="140">
        <f t="shared" si="28"/>
        <v>97553.980964902308</v>
      </c>
    </row>
    <row r="517" spans="1:35">
      <c r="A517" s="133">
        <v>408</v>
      </c>
      <c r="B517" s="133" t="str">
        <f t="shared" si="31"/>
        <v>Sonda para inodoro (Arrendamiento)</v>
      </c>
      <c r="C517" s="134" t="s">
        <v>809</v>
      </c>
      <c r="D517" s="134" t="s">
        <v>671</v>
      </c>
      <c r="E517" s="115">
        <v>27352</v>
      </c>
      <c r="F517" s="115">
        <v>69110</v>
      </c>
      <c r="G517" s="115">
        <v>174568</v>
      </c>
      <c r="H517" s="115">
        <v>14722</v>
      </c>
      <c r="I517" s="115">
        <v>37556</v>
      </c>
      <c r="J517" s="115">
        <v>14053</v>
      </c>
      <c r="K517" s="115">
        <v>47340</v>
      </c>
      <c r="L517" s="115">
        <v>44630</v>
      </c>
      <c r="M517" s="115">
        <v>19672</v>
      </c>
      <c r="N517" s="115">
        <v>552300</v>
      </c>
      <c r="O517" s="115">
        <v>12609</v>
      </c>
      <c r="P517" s="115">
        <v>12834</v>
      </c>
      <c r="Q517" s="115">
        <v>13086</v>
      </c>
      <c r="R517" s="115">
        <v>573351</v>
      </c>
      <c r="S517" s="115">
        <v>13363</v>
      </c>
      <c r="T517" s="115">
        <v>27562</v>
      </c>
      <c r="U517" s="115">
        <v>16306</v>
      </c>
      <c r="V517" s="115">
        <v>235970</v>
      </c>
      <c r="W517" s="115">
        <v>14363</v>
      </c>
      <c r="X517" s="115">
        <v>124547</v>
      </c>
      <c r="Y517" s="115">
        <v>172065</v>
      </c>
      <c r="Z517" s="115">
        <v>12392</v>
      </c>
      <c r="AA517" s="115">
        <v>36820</v>
      </c>
      <c r="AB517" s="115">
        <v>9152</v>
      </c>
      <c r="AC517" s="115">
        <v>244550</v>
      </c>
      <c r="AD517" s="115">
        <v>5996</v>
      </c>
      <c r="AE517" s="115">
        <v>65905</v>
      </c>
      <c r="AF517" s="115">
        <v>25372</v>
      </c>
      <c r="AG517" s="116">
        <f t="shared" si="29"/>
        <v>5996</v>
      </c>
      <c r="AH517" s="116">
        <f t="shared" si="30"/>
        <v>573351</v>
      </c>
      <c r="AI517" s="140">
        <f t="shared" si="28"/>
        <v>39933.969114737665</v>
      </c>
    </row>
    <row r="518" spans="1:35">
      <c r="A518" s="133">
        <v>409</v>
      </c>
      <c r="B518" s="133" t="str">
        <f t="shared" si="31"/>
        <v>Sonda para inodoro (Compra)</v>
      </c>
      <c r="C518" s="134" t="s">
        <v>809</v>
      </c>
      <c r="D518" s="134" t="s">
        <v>451</v>
      </c>
      <c r="E518" s="115">
        <v>3086568</v>
      </c>
      <c r="F518" s="115">
        <v>599009</v>
      </c>
      <c r="G518" s="115">
        <v>3936922</v>
      </c>
      <c r="H518" s="115">
        <v>147208</v>
      </c>
      <c r="I518" s="115">
        <v>2347275</v>
      </c>
      <c r="J518" s="115">
        <v>513187</v>
      </c>
      <c r="K518" s="115">
        <v>103096</v>
      </c>
      <c r="L518" s="115">
        <v>178521</v>
      </c>
      <c r="M518" s="115">
        <v>220920</v>
      </c>
      <c r="N518" s="115">
        <v>3313800</v>
      </c>
      <c r="O518" s="115">
        <v>499962</v>
      </c>
      <c r="P518" s="115">
        <v>508852</v>
      </c>
      <c r="Q518" s="115">
        <v>518863</v>
      </c>
      <c r="R518" s="115">
        <v>3440102</v>
      </c>
      <c r="S518" s="115">
        <v>529835</v>
      </c>
      <c r="T518" s="115">
        <v>4767033</v>
      </c>
      <c r="U518" s="115">
        <v>114668</v>
      </c>
      <c r="V518" s="115">
        <v>666154</v>
      </c>
      <c r="W518" s="115">
        <v>569479</v>
      </c>
      <c r="X518" s="115">
        <v>2490950</v>
      </c>
      <c r="Y518" s="115">
        <v>1032388</v>
      </c>
      <c r="Z518" s="115">
        <v>491316</v>
      </c>
      <c r="AA518" s="115">
        <v>420800</v>
      </c>
      <c r="AB518" s="115">
        <v>61016</v>
      </c>
      <c r="AC518" s="115">
        <v>2934601</v>
      </c>
      <c r="AD518" s="115">
        <v>33390</v>
      </c>
      <c r="AE518" s="115">
        <v>309104</v>
      </c>
      <c r="AF518" s="115">
        <v>169823</v>
      </c>
      <c r="AG518" s="116">
        <f t="shared" si="29"/>
        <v>33390</v>
      </c>
      <c r="AH518" s="116">
        <f t="shared" si="30"/>
        <v>4767033</v>
      </c>
      <c r="AI518" s="140">
        <f t="shared" si="28"/>
        <v>556441.48006712215</v>
      </c>
    </row>
    <row r="519" spans="1:35">
      <c r="A519" s="133">
        <v>410</v>
      </c>
      <c r="B519" s="133" t="str">
        <f t="shared" si="31"/>
        <v>Girador Manual (Arrendamiento)</v>
      </c>
      <c r="C519" s="134" t="s">
        <v>810</v>
      </c>
      <c r="D519" s="134" t="s">
        <v>671</v>
      </c>
      <c r="E519" s="115">
        <v>13045</v>
      </c>
      <c r="F519" s="115">
        <v>31526</v>
      </c>
      <c r="G519" s="115">
        <v>100278</v>
      </c>
      <c r="H519" s="115">
        <v>12920</v>
      </c>
      <c r="I519" s="115">
        <v>13145</v>
      </c>
      <c r="J519" s="115">
        <v>16887</v>
      </c>
      <c r="K519" s="115">
        <v>26300</v>
      </c>
      <c r="L519" s="115">
        <v>20818</v>
      </c>
      <c r="M519" s="115">
        <v>93628</v>
      </c>
      <c r="N519" s="115">
        <v>168320</v>
      </c>
      <c r="O519" s="115">
        <v>12988</v>
      </c>
      <c r="P519" s="115">
        <v>13218</v>
      </c>
      <c r="Q519" s="115">
        <v>13478</v>
      </c>
      <c r="R519" s="115">
        <v>191333</v>
      </c>
      <c r="S519" s="115">
        <v>13764</v>
      </c>
      <c r="T519" s="115">
        <v>13255</v>
      </c>
      <c r="U519" s="115">
        <v>18200</v>
      </c>
      <c r="V519" s="115">
        <v>50401</v>
      </c>
      <c r="W519" s="115">
        <v>14793</v>
      </c>
      <c r="X519" s="115">
        <v>30067</v>
      </c>
      <c r="Y519" s="115">
        <v>63846</v>
      </c>
      <c r="Z519" s="115">
        <v>12763</v>
      </c>
      <c r="AA519" s="115">
        <v>26300</v>
      </c>
      <c r="AB519" s="115">
        <v>11977</v>
      </c>
      <c r="AC519" s="115">
        <v>63107</v>
      </c>
      <c r="AD519" s="115">
        <v>6943</v>
      </c>
      <c r="AE519" s="115">
        <v>43634</v>
      </c>
      <c r="AF519" s="115">
        <v>25814</v>
      </c>
      <c r="AG519" s="116">
        <f t="shared" si="29"/>
        <v>6943</v>
      </c>
      <c r="AH519" s="116">
        <f t="shared" si="30"/>
        <v>191333</v>
      </c>
      <c r="AI519" s="140">
        <f t="shared" si="28"/>
        <v>26612.902815442372</v>
      </c>
    </row>
    <row r="520" spans="1:35">
      <c r="A520" s="133">
        <v>411</v>
      </c>
      <c r="B520" s="133" t="str">
        <f t="shared" si="31"/>
        <v>Girador Manual (Compra)</v>
      </c>
      <c r="C520" s="134" t="s">
        <v>810</v>
      </c>
      <c r="D520" s="134" t="s">
        <v>451</v>
      </c>
      <c r="E520" s="115">
        <v>130448</v>
      </c>
      <c r="F520" s="115">
        <v>126206</v>
      </c>
      <c r="G520" s="115">
        <v>668517</v>
      </c>
      <c r="H520" s="115">
        <v>129197</v>
      </c>
      <c r="I520" s="115">
        <v>262895</v>
      </c>
      <c r="J520" s="115">
        <v>162149</v>
      </c>
      <c r="K520" s="115">
        <v>110460</v>
      </c>
      <c r="L520" s="115">
        <v>83272</v>
      </c>
      <c r="M520" s="115">
        <v>129396</v>
      </c>
      <c r="N520" s="115">
        <v>683800</v>
      </c>
      <c r="O520" s="115">
        <v>157971</v>
      </c>
      <c r="P520" s="115">
        <v>160780</v>
      </c>
      <c r="Q520" s="115">
        <v>163943</v>
      </c>
      <c r="R520" s="115">
        <v>765330</v>
      </c>
      <c r="S520" s="115">
        <v>167410</v>
      </c>
      <c r="T520" s="115">
        <v>131921</v>
      </c>
      <c r="U520" s="115">
        <v>181996</v>
      </c>
      <c r="V520" s="115">
        <v>142284</v>
      </c>
      <c r="W520" s="115">
        <v>179936</v>
      </c>
      <c r="X520" s="115">
        <v>601351</v>
      </c>
      <c r="Y520" s="115">
        <v>191538</v>
      </c>
      <c r="Z520" s="115">
        <v>155239</v>
      </c>
      <c r="AA520" s="115">
        <v>210400</v>
      </c>
      <c r="AB520" s="115">
        <v>79847</v>
      </c>
      <c r="AC520" s="115">
        <v>757286</v>
      </c>
      <c r="AD520" s="115">
        <v>50095</v>
      </c>
      <c r="AE520" s="115">
        <v>308545</v>
      </c>
      <c r="AF520" s="115">
        <v>172652</v>
      </c>
      <c r="AG520" s="116">
        <f t="shared" si="29"/>
        <v>50095</v>
      </c>
      <c r="AH520" s="116">
        <f t="shared" si="30"/>
        <v>765330</v>
      </c>
      <c r="AI520" s="140">
        <f t="shared" ref="AI520:AI526" si="32">GEOMEAN(E520:AH520)</f>
        <v>193134.42783487451</v>
      </c>
    </row>
    <row r="521" spans="1:35">
      <c r="A521" s="133">
        <v>412</v>
      </c>
      <c r="B521" s="133" t="str">
        <f t="shared" si="31"/>
        <v>Sonda para fregaderos (Arrendamiento)</v>
      </c>
      <c r="C521" s="134" t="s">
        <v>811</v>
      </c>
      <c r="D521" s="134" t="s">
        <v>671</v>
      </c>
      <c r="E521" s="115">
        <v>27352</v>
      </c>
      <c r="F521" s="115">
        <v>76139</v>
      </c>
      <c r="G521" s="115">
        <v>724209</v>
      </c>
      <c r="H521" s="115">
        <v>779434</v>
      </c>
      <c r="I521" s="115">
        <v>10002</v>
      </c>
      <c r="J521" s="115">
        <v>85652</v>
      </c>
      <c r="K521" s="115">
        <v>26300</v>
      </c>
      <c r="L521" s="115">
        <v>17911</v>
      </c>
      <c r="M521" s="115">
        <v>35768</v>
      </c>
      <c r="N521" s="115">
        <v>1157200</v>
      </c>
      <c r="O521" s="115">
        <v>65877</v>
      </c>
      <c r="P521" s="115">
        <v>67049</v>
      </c>
      <c r="Q521" s="115">
        <v>68367</v>
      </c>
      <c r="R521" s="115">
        <v>1101068</v>
      </c>
      <c r="S521" s="115">
        <v>69814</v>
      </c>
      <c r="T521" s="115">
        <v>162218</v>
      </c>
      <c r="U521" s="115">
        <v>215660</v>
      </c>
      <c r="V521" s="115">
        <v>1104016</v>
      </c>
      <c r="W521" s="115">
        <v>75037</v>
      </c>
      <c r="X521" s="115">
        <v>82477</v>
      </c>
      <c r="Y521" s="115">
        <v>359916</v>
      </c>
      <c r="Z521" s="115">
        <v>64738</v>
      </c>
      <c r="AA521" s="115">
        <v>357680</v>
      </c>
      <c r="AB521" s="115">
        <v>14975</v>
      </c>
      <c r="AC521" s="115">
        <v>222081</v>
      </c>
      <c r="AD521" s="115">
        <v>422904</v>
      </c>
      <c r="AE521" s="115">
        <v>1031035</v>
      </c>
      <c r="AF521" s="115">
        <v>8310</v>
      </c>
      <c r="AG521" s="116">
        <f t="shared" ref="AG521:AG526" si="33">MIN(E521:AF521)</f>
        <v>8310</v>
      </c>
      <c r="AH521" s="116">
        <f t="shared" ref="AH521:AH526" si="34">MAX(E521:AF521)</f>
        <v>1157200</v>
      </c>
      <c r="AI521" s="140">
        <f t="shared" si="32"/>
        <v>116789.22391355186</v>
      </c>
    </row>
    <row r="522" spans="1:35">
      <c r="A522" s="133">
        <v>413</v>
      </c>
      <c r="B522" s="133" t="str">
        <f t="shared" si="31"/>
        <v>Sonda para fregaderos (Compra)</v>
      </c>
      <c r="C522" s="134" t="s">
        <v>811</v>
      </c>
      <c r="D522" s="134" t="s">
        <v>451</v>
      </c>
      <c r="E522" s="115">
        <v>3889244</v>
      </c>
      <c r="F522" s="115">
        <v>602139</v>
      </c>
      <c r="G522" s="115">
        <v>4828064</v>
      </c>
      <c r="H522" s="115">
        <v>6740763</v>
      </c>
      <c r="I522" s="115">
        <v>5260000</v>
      </c>
      <c r="J522" s="115">
        <v>3007458</v>
      </c>
      <c r="K522" s="115">
        <v>2787800</v>
      </c>
      <c r="L522" s="115">
        <v>71646</v>
      </c>
      <c r="M522" s="115">
        <v>5238960</v>
      </c>
      <c r="N522" s="115">
        <v>7364000</v>
      </c>
      <c r="O522" s="115">
        <v>2318637</v>
      </c>
      <c r="P522" s="115">
        <v>2359866</v>
      </c>
      <c r="Q522" s="115">
        <v>2406292</v>
      </c>
      <c r="R522" s="115">
        <v>6606412</v>
      </c>
      <c r="S522" s="115">
        <v>2457177</v>
      </c>
      <c r="T522" s="115">
        <v>3890717</v>
      </c>
      <c r="U522" s="115">
        <v>4839200</v>
      </c>
      <c r="V522" s="115">
        <v>3116687</v>
      </c>
      <c r="W522" s="115">
        <v>2641030</v>
      </c>
      <c r="X522" s="115">
        <v>1030960</v>
      </c>
      <c r="Y522" s="115">
        <v>4318986</v>
      </c>
      <c r="Z522" s="115">
        <v>2278538</v>
      </c>
      <c r="AA522" s="115">
        <v>4208000</v>
      </c>
      <c r="AB522" s="115">
        <v>99835</v>
      </c>
      <c r="AC522" s="115">
        <v>5329952</v>
      </c>
      <c r="AD522" s="115">
        <v>6816896</v>
      </c>
      <c r="AE522" s="115">
        <v>8332513</v>
      </c>
      <c r="AF522" s="115">
        <v>56047</v>
      </c>
      <c r="AG522" s="116">
        <f t="shared" si="33"/>
        <v>56047</v>
      </c>
      <c r="AH522" s="116">
        <f t="shared" si="34"/>
        <v>8332513</v>
      </c>
      <c r="AI522" s="140">
        <f t="shared" si="32"/>
        <v>2157212.3899387363</v>
      </c>
    </row>
    <row r="523" spans="1:35">
      <c r="A523" s="133">
        <v>414</v>
      </c>
      <c r="B523" s="133" t="str">
        <f t="shared" si="31"/>
        <v>Cortadora de cesped  (Arrendamiento)</v>
      </c>
      <c r="C523" s="134" t="s">
        <v>812</v>
      </c>
      <c r="D523" s="134" t="s">
        <v>671</v>
      </c>
      <c r="E523" s="115">
        <v>219868</v>
      </c>
      <c r="F523" s="115">
        <v>123957</v>
      </c>
      <c r="G523" s="115">
        <v>256208</v>
      </c>
      <c r="H523" s="115">
        <v>304552</v>
      </c>
      <c r="I523" s="115">
        <v>301988</v>
      </c>
      <c r="J523" s="115">
        <v>304499</v>
      </c>
      <c r="K523" s="115">
        <v>346108</v>
      </c>
      <c r="L523" s="115">
        <v>45871</v>
      </c>
      <c r="M523" s="115">
        <v>96784</v>
      </c>
      <c r="N523" s="115">
        <v>762700</v>
      </c>
      <c r="O523" s="115">
        <v>253717</v>
      </c>
      <c r="P523" s="115">
        <v>258229</v>
      </c>
      <c r="Q523" s="115">
        <v>263308</v>
      </c>
      <c r="R523" s="115">
        <v>690919</v>
      </c>
      <c r="S523" s="115">
        <v>268876</v>
      </c>
      <c r="T523" s="115">
        <v>220078</v>
      </c>
      <c r="U523" s="115">
        <v>195672</v>
      </c>
      <c r="V523" s="115">
        <v>833772</v>
      </c>
      <c r="W523" s="115">
        <v>288995</v>
      </c>
      <c r="X523" s="115">
        <v>210400</v>
      </c>
      <c r="Y523" s="115">
        <v>461631</v>
      </c>
      <c r="Z523" s="115">
        <v>249329</v>
      </c>
      <c r="AA523" s="115">
        <v>102465</v>
      </c>
      <c r="AB523" s="115">
        <v>105200</v>
      </c>
      <c r="AC523" s="115">
        <v>226395</v>
      </c>
      <c r="AD523" s="115">
        <v>366096</v>
      </c>
      <c r="AE523" s="115">
        <v>541232</v>
      </c>
      <c r="AF523" s="115">
        <v>424513</v>
      </c>
      <c r="AG523" s="116">
        <f t="shared" si="33"/>
        <v>45871</v>
      </c>
      <c r="AH523" s="116">
        <f t="shared" si="34"/>
        <v>833772</v>
      </c>
      <c r="AI523" s="140">
        <f t="shared" si="32"/>
        <v>254312.61818283878</v>
      </c>
    </row>
    <row r="524" spans="1:35">
      <c r="A524" s="133">
        <v>415</v>
      </c>
      <c r="B524" s="133" t="str">
        <f t="shared" si="31"/>
        <v>Cortadora de cesped  (Compra)</v>
      </c>
      <c r="C524" s="134" t="s">
        <v>812</v>
      </c>
      <c r="D524" s="134" t="s">
        <v>451</v>
      </c>
      <c r="E524" s="115">
        <v>4743468</v>
      </c>
      <c r="F524" s="115">
        <v>1239572</v>
      </c>
      <c r="G524" s="115">
        <v>4394503</v>
      </c>
      <c r="H524" s="115">
        <v>3045526</v>
      </c>
      <c r="I524" s="115">
        <v>2899089</v>
      </c>
      <c r="J524" s="115">
        <v>3046322</v>
      </c>
      <c r="K524" s="115">
        <v>2693120</v>
      </c>
      <c r="L524" s="115">
        <v>183484</v>
      </c>
      <c r="M524" s="115">
        <v>2345960</v>
      </c>
      <c r="N524" s="115">
        <v>4418400</v>
      </c>
      <c r="O524" s="115">
        <v>2967824</v>
      </c>
      <c r="P524" s="115">
        <v>3020598</v>
      </c>
      <c r="Q524" s="115">
        <v>3080020</v>
      </c>
      <c r="R524" s="115">
        <v>4145511</v>
      </c>
      <c r="S524" s="115">
        <v>3145154</v>
      </c>
      <c r="T524" s="115">
        <v>4744941</v>
      </c>
      <c r="U524" s="115">
        <v>3945000</v>
      </c>
      <c r="V524" s="115">
        <v>2353776</v>
      </c>
      <c r="W524" s="115">
        <v>3380483</v>
      </c>
      <c r="X524" s="115">
        <v>2630000</v>
      </c>
      <c r="Y524" s="115">
        <v>5539569</v>
      </c>
      <c r="Z524" s="115">
        <v>2916497</v>
      </c>
      <c r="AA524" s="115">
        <v>2497238</v>
      </c>
      <c r="AB524" s="115">
        <v>736400</v>
      </c>
      <c r="AC524" s="115">
        <v>5433472</v>
      </c>
      <c r="AD524" s="115">
        <v>2893988</v>
      </c>
      <c r="AE524" s="115">
        <v>3924292</v>
      </c>
      <c r="AF524" s="115">
        <v>4174318</v>
      </c>
      <c r="AG524" s="116">
        <f t="shared" si="33"/>
        <v>183484</v>
      </c>
      <c r="AH524" s="116">
        <f t="shared" si="34"/>
        <v>5539569</v>
      </c>
      <c r="AI524" s="140">
        <f t="shared" si="32"/>
        <v>2628573.7837301907</v>
      </c>
    </row>
    <row r="525" spans="1:35">
      <c r="A525" s="133">
        <v>416</v>
      </c>
      <c r="B525" s="133" t="str">
        <f t="shared" si="31"/>
        <v>Guadañas (Arrendamiento)</v>
      </c>
      <c r="C525" s="134" t="s">
        <v>813</v>
      </c>
      <c r="D525" s="134" t="s">
        <v>671</v>
      </c>
      <c r="E525" s="115">
        <v>219552</v>
      </c>
      <c r="F525" s="115">
        <v>116294</v>
      </c>
      <c r="G525" s="115">
        <v>237107</v>
      </c>
      <c r="H525" s="115">
        <v>255450</v>
      </c>
      <c r="I525" s="115">
        <v>278282</v>
      </c>
      <c r="J525" s="115">
        <v>186624</v>
      </c>
      <c r="K525" s="115">
        <v>326120</v>
      </c>
      <c r="L525" s="115">
        <v>242968</v>
      </c>
      <c r="M525" s="115">
        <v>140968</v>
      </c>
      <c r="N525" s="115">
        <v>441840</v>
      </c>
      <c r="O525" s="115">
        <v>79554</v>
      </c>
      <c r="P525" s="115">
        <v>80969</v>
      </c>
      <c r="Q525" s="115">
        <v>82562</v>
      </c>
      <c r="R525" s="115">
        <v>484388</v>
      </c>
      <c r="S525" s="115">
        <v>84307</v>
      </c>
      <c r="T525" s="115">
        <v>219763</v>
      </c>
      <c r="U525" s="115">
        <v>181996</v>
      </c>
      <c r="V525" s="115">
        <v>353632</v>
      </c>
      <c r="W525" s="115">
        <v>90616</v>
      </c>
      <c r="X525" s="115">
        <v>127029</v>
      </c>
      <c r="Y525" s="115">
        <v>324550</v>
      </c>
      <c r="Z525" s="115">
        <v>78178</v>
      </c>
      <c r="AA525" s="115">
        <v>68380</v>
      </c>
      <c r="AB525" s="115">
        <v>64698</v>
      </c>
      <c r="AC525" s="115">
        <v>272221</v>
      </c>
      <c r="AD525" s="115">
        <v>195672</v>
      </c>
      <c r="AE525" s="115">
        <v>304155</v>
      </c>
      <c r="AF525" s="115">
        <v>270426</v>
      </c>
      <c r="AG525" s="116">
        <f t="shared" si="33"/>
        <v>64698</v>
      </c>
      <c r="AH525" s="116">
        <f t="shared" si="34"/>
        <v>484388</v>
      </c>
      <c r="AI525" s="140">
        <f t="shared" si="32"/>
        <v>175582.9130446038</v>
      </c>
    </row>
    <row r="526" spans="1:35">
      <c r="A526" s="133">
        <v>417</v>
      </c>
      <c r="B526" s="133" t="str">
        <f t="shared" si="31"/>
        <v>Motobombas (Arrendamiento)</v>
      </c>
      <c r="C526" s="134" t="s">
        <v>814</v>
      </c>
      <c r="D526" s="134" t="s">
        <v>671</v>
      </c>
      <c r="E526" s="115">
        <v>157379</v>
      </c>
      <c r="F526" s="115">
        <v>181171</v>
      </c>
      <c r="G526" s="115">
        <v>158881</v>
      </c>
      <c r="H526" s="115">
        <v>186654</v>
      </c>
      <c r="I526" s="115">
        <v>109078</v>
      </c>
      <c r="J526" s="115">
        <v>266285</v>
      </c>
      <c r="K526" s="115">
        <v>473400</v>
      </c>
      <c r="L526" s="115">
        <v>156311</v>
      </c>
      <c r="M526" s="115">
        <v>86264</v>
      </c>
      <c r="N526" s="115">
        <v>599640</v>
      </c>
      <c r="O526" s="115">
        <v>64287</v>
      </c>
      <c r="P526" s="115">
        <v>65430</v>
      </c>
      <c r="Q526" s="115">
        <v>66717</v>
      </c>
      <c r="R526" s="115">
        <v>699076</v>
      </c>
      <c r="S526" s="115">
        <v>68128</v>
      </c>
      <c r="T526" s="115">
        <v>157590</v>
      </c>
      <c r="U526" s="115">
        <v>175684</v>
      </c>
      <c r="V526" s="115">
        <v>395232</v>
      </c>
      <c r="W526" s="115">
        <v>73224</v>
      </c>
      <c r="X526" s="115">
        <v>121506</v>
      </c>
      <c r="Y526" s="115">
        <v>460990</v>
      </c>
      <c r="Z526" s="115">
        <v>63175</v>
      </c>
      <c r="AA526" s="115">
        <v>63120</v>
      </c>
      <c r="AB526" s="115">
        <v>189360</v>
      </c>
      <c r="AC526" s="115">
        <v>232359</v>
      </c>
      <c r="AD526" s="115">
        <v>302976</v>
      </c>
      <c r="AE526" s="115">
        <v>549284</v>
      </c>
      <c r="AF526" s="115">
        <v>276260</v>
      </c>
      <c r="AG526" s="116">
        <f t="shared" si="33"/>
        <v>63120</v>
      </c>
      <c r="AH526" s="116">
        <f t="shared" si="34"/>
        <v>699076</v>
      </c>
      <c r="AI526" s="140">
        <f t="shared" si="32"/>
        <v>175153.75270893285</v>
      </c>
    </row>
  </sheetData>
  <mergeCells count="100">
    <mergeCell ref="C104:D104"/>
    <mergeCell ref="C105:D105"/>
    <mergeCell ref="C106:D106"/>
    <mergeCell ref="A108:D108"/>
    <mergeCell ref="C98:D98"/>
    <mergeCell ref="C99:D99"/>
    <mergeCell ref="C100:D100"/>
    <mergeCell ref="C101:D101"/>
    <mergeCell ref="C102:D102"/>
    <mergeCell ref="C103:D103"/>
    <mergeCell ref="C97:D97"/>
    <mergeCell ref="C86:D86"/>
    <mergeCell ref="C87:D87"/>
    <mergeCell ref="C88:D88"/>
    <mergeCell ref="C89:D89"/>
    <mergeCell ref="C90:D90"/>
    <mergeCell ref="C91:D91"/>
    <mergeCell ref="C92:D92"/>
    <mergeCell ref="C93:D93"/>
    <mergeCell ref="C94:D94"/>
    <mergeCell ref="C95:D95"/>
    <mergeCell ref="C96:D96"/>
    <mergeCell ref="C85:D85"/>
    <mergeCell ref="C74:D74"/>
    <mergeCell ref="C75:D75"/>
    <mergeCell ref="C76:D76"/>
    <mergeCell ref="C77:D77"/>
    <mergeCell ref="C78:D78"/>
    <mergeCell ref="C79:D79"/>
    <mergeCell ref="C80:D80"/>
    <mergeCell ref="C81:D81"/>
    <mergeCell ref="C82:D82"/>
    <mergeCell ref="C83:D83"/>
    <mergeCell ref="C84:D84"/>
    <mergeCell ref="C73:D73"/>
    <mergeCell ref="C62:D62"/>
    <mergeCell ref="C63:D63"/>
    <mergeCell ref="C64:D64"/>
    <mergeCell ref="C65:D65"/>
    <mergeCell ref="C66:D66"/>
    <mergeCell ref="C67:D67"/>
    <mergeCell ref="C68:D68"/>
    <mergeCell ref="C69:D69"/>
    <mergeCell ref="C70:D70"/>
    <mergeCell ref="C71:D71"/>
    <mergeCell ref="C72:D72"/>
    <mergeCell ref="C61:D61"/>
    <mergeCell ref="C50:D50"/>
    <mergeCell ref="C51:D51"/>
    <mergeCell ref="C52:D52"/>
    <mergeCell ref="C53:D53"/>
    <mergeCell ref="C54:D54"/>
    <mergeCell ref="C55:D55"/>
    <mergeCell ref="C56:D56"/>
    <mergeCell ref="C57:D57"/>
    <mergeCell ref="C58:D58"/>
    <mergeCell ref="C59:D59"/>
    <mergeCell ref="C60:D60"/>
    <mergeCell ref="C49:D49"/>
    <mergeCell ref="C38:D38"/>
    <mergeCell ref="C39:D39"/>
    <mergeCell ref="C40:D40"/>
    <mergeCell ref="C41:D41"/>
    <mergeCell ref="C42:D42"/>
    <mergeCell ref="C43:D43"/>
    <mergeCell ref="C44:D44"/>
    <mergeCell ref="C45:D45"/>
    <mergeCell ref="C46:D46"/>
    <mergeCell ref="C47:D47"/>
    <mergeCell ref="C48:D48"/>
    <mergeCell ref="C37:D37"/>
    <mergeCell ref="A24:D24"/>
    <mergeCell ref="C25:D25"/>
    <mergeCell ref="C26:D26"/>
    <mergeCell ref="C27:D27"/>
    <mergeCell ref="C28:D28"/>
    <mergeCell ref="C29:D29"/>
    <mergeCell ref="C30:D30"/>
    <mergeCell ref="A33:D33"/>
    <mergeCell ref="C34:D34"/>
    <mergeCell ref="C35:D35"/>
    <mergeCell ref="C36:D36"/>
    <mergeCell ref="C21:D21"/>
    <mergeCell ref="C8:D8"/>
    <mergeCell ref="A11:D11"/>
    <mergeCell ref="C12:D12"/>
    <mergeCell ref="C13:D13"/>
    <mergeCell ref="C14:D14"/>
    <mergeCell ref="C15:D15"/>
    <mergeCell ref="C16:D16"/>
    <mergeCell ref="C17:D17"/>
    <mergeCell ref="C18:D18"/>
    <mergeCell ref="C19:D19"/>
    <mergeCell ref="C20:D20"/>
    <mergeCell ref="C7:D7"/>
    <mergeCell ref="A1:D1"/>
    <mergeCell ref="A2:D2"/>
    <mergeCell ref="C3:D3"/>
    <mergeCell ref="C4:D4"/>
    <mergeCell ref="A6:D6"/>
  </mergeCells>
  <dataValidations disablePrompts="1" count="1">
    <dataValidation allowBlank="1" showInputMessage="1" showErrorMessage="1" prompt="Descripción en el punto 4.4.2. del Pliego de Condiciones" sqref="D110:D111"/>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168"/>
  <sheetViews>
    <sheetView showGridLines="0" tabSelected="1" zoomScale="85" zoomScaleNormal="85" workbookViewId="0">
      <pane ySplit="10" topLeftCell="A11" activePane="bottomLeft" state="frozen"/>
      <selection pane="bottomLeft" activeCell="A153" sqref="A153:K161"/>
    </sheetView>
  </sheetViews>
  <sheetFormatPr baseColWidth="10" defaultColWidth="11.3984375" defaultRowHeight="13.8"/>
  <cols>
    <col min="1" max="1" width="55.09765625" style="208" customWidth="1"/>
    <col min="2" max="2" width="2.3984375" style="208" hidden="1" customWidth="1"/>
    <col min="3" max="3" width="22.3984375" style="208" customWidth="1"/>
    <col min="4" max="4" width="21.09765625" style="208" customWidth="1"/>
    <col min="5" max="5" width="22.09765625" style="208" customWidth="1"/>
    <col min="6" max="6" width="15.19921875" style="208" bestFit="1" customWidth="1"/>
    <col min="7" max="7" width="18.69921875" style="208" customWidth="1"/>
    <col min="8" max="8" width="24.59765625" style="208" customWidth="1"/>
    <col min="9" max="9" width="17.69921875" style="208" customWidth="1"/>
    <col min="10" max="10" width="17.8984375" style="208" customWidth="1"/>
    <col min="11" max="11" width="23.59765625" style="208" customWidth="1"/>
    <col min="12" max="12" width="11.3984375" style="208"/>
    <col min="13" max="13" width="25" style="225" bestFit="1" customWidth="1"/>
    <col min="14" max="14" width="23.3984375" style="208" customWidth="1"/>
    <col min="15" max="17" width="21.8984375" style="208" bestFit="1" customWidth="1"/>
    <col min="18" max="18" width="15.19921875" style="208" customWidth="1"/>
    <col min="19" max="19" width="22.59765625" style="208" customWidth="1"/>
    <col min="20" max="20" width="15.5" style="208" customWidth="1"/>
    <col min="21" max="16384" width="11.3984375" style="208"/>
  </cols>
  <sheetData>
    <row r="1" spans="1:16" ht="15" customHeight="1">
      <c r="A1" s="338" t="s">
        <v>85</v>
      </c>
      <c r="B1" s="338"/>
      <c r="C1" s="338"/>
      <c r="D1" s="338"/>
      <c r="E1" s="338"/>
      <c r="F1" s="338"/>
      <c r="G1" s="338"/>
      <c r="H1" s="338"/>
      <c r="I1" s="338"/>
      <c r="J1" s="338"/>
      <c r="K1" s="338"/>
    </row>
    <row r="2" spans="1:16" ht="15.75" customHeight="1">
      <c r="A2" s="338"/>
      <c r="B2" s="338"/>
      <c r="C2" s="338"/>
      <c r="D2" s="338"/>
      <c r="E2" s="338"/>
      <c r="F2" s="338"/>
      <c r="G2" s="338"/>
      <c r="H2" s="338"/>
      <c r="I2" s="338"/>
      <c r="J2" s="338"/>
      <c r="K2" s="338"/>
    </row>
    <row r="3" spans="1:16" ht="15.75" customHeight="1">
      <c r="A3" s="338"/>
      <c r="B3" s="338"/>
      <c r="C3" s="338"/>
      <c r="D3" s="338"/>
      <c r="E3" s="338"/>
      <c r="F3" s="338"/>
      <c r="G3" s="338"/>
      <c r="H3" s="338"/>
      <c r="I3" s="338"/>
      <c r="J3" s="338"/>
      <c r="K3" s="338"/>
    </row>
    <row r="4" spans="1:16" ht="15.75" customHeight="1">
      <c r="A4" s="179"/>
      <c r="B4" s="179"/>
      <c r="C4" s="179"/>
      <c r="D4" s="179"/>
      <c r="E4" s="179"/>
      <c r="F4" s="179"/>
      <c r="G4" s="179"/>
      <c r="H4" s="179"/>
      <c r="I4" s="179"/>
      <c r="J4" s="179"/>
      <c r="K4" s="179"/>
    </row>
    <row r="5" spans="1:16" ht="15.6">
      <c r="A5" s="208" t="s">
        <v>837</v>
      </c>
      <c r="C5" s="342">
        <f>AVERAGE(O14:O18)</f>
        <v>9.4128000000000017E-2</v>
      </c>
      <c r="D5" s="209"/>
      <c r="E5" s="209"/>
      <c r="F5" s="210"/>
      <c r="G5" s="210"/>
      <c r="H5" s="210"/>
      <c r="I5" s="210"/>
      <c r="J5" s="210"/>
      <c r="K5" s="210"/>
    </row>
    <row r="6" spans="1:16" ht="15.6">
      <c r="A6" s="208" t="s">
        <v>836</v>
      </c>
      <c r="C6" s="342">
        <v>3.15E-2</v>
      </c>
      <c r="D6" s="210"/>
      <c r="E6" s="210"/>
      <c r="F6" s="210"/>
      <c r="G6" s="210"/>
      <c r="H6" s="210"/>
      <c r="I6" s="210"/>
      <c r="J6" s="210"/>
      <c r="K6" s="210"/>
    </row>
    <row r="7" spans="1:16" ht="14.4" thickBot="1"/>
    <row r="8" spans="1:16" ht="14.4" thickBot="1">
      <c r="C8" s="339" t="s">
        <v>831</v>
      </c>
      <c r="D8" s="340"/>
      <c r="E8" s="340"/>
      <c r="F8" s="339" t="s">
        <v>832</v>
      </c>
      <c r="G8" s="340"/>
      <c r="H8" s="340"/>
      <c r="I8" s="339" t="s">
        <v>833</v>
      </c>
      <c r="J8" s="340"/>
      <c r="K8" s="341"/>
    </row>
    <row r="9" spans="1:16" ht="14.4" thickBot="1">
      <c r="C9" s="203" t="s">
        <v>846</v>
      </c>
      <c r="D9" s="204">
        <v>2025</v>
      </c>
      <c r="E9" s="205">
        <v>2528250778</v>
      </c>
      <c r="F9" s="203" t="s">
        <v>846</v>
      </c>
      <c r="G9" s="204">
        <v>2026</v>
      </c>
      <c r="H9" s="205">
        <v>8300978000</v>
      </c>
      <c r="I9" s="203" t="s">
        <v>846</v>
      </c>
      <c r="J9" s="204">
        <v>2027</v>
      </c>
      <c r="K9" s="205">
        <v>8550007404</v>
      </c>
    </row>
    <row r="10" spans="1:16" ht="56.25" customHeight="1" thickBot="1">
      <c r="A10" s="84" t="s">
        <v>200</v>
      </c>
      <c r="B10" s="180"/>
      <c r="C10" s="203" t="s">
        <v>174</v>
      </c>
      <c r="D10" s="206" t="s">
        <v>97</v>
      </c>
      <c r="E10" s="206" t="s">
        <v>96</v>
      </c>
      <c r="F10" s="206" t="s">
        <v>174</v>
      </c>
      <c r="G10" s="206" t="s">
        <v>97</v>
      </c>
      <c r="H10" s="206" t="s">
        <v>96</v>
      </c>
      <c r="I10" s="206" t="s">
        <v>174</v>
      </c>
      <c r="J10" s="206" t="s">
        <v>97</v>
      </c>
      <c r="K10" s="207" t="s">
        <v>96</v>
      </c>
    </row>
    <row r="11" spans="1:16" ht="15">
      <c r="A11" s="4" t="s">
        <v>81</v>
      </c>
      <c r="B11" s="181"/>
      <c r="C11" s="182">
        <f>VLOOKUP(A11,'valores unitarios'!$C$16:$V$170,20,FALSE)</f>
        <v>2441762.52095195</v>
      </c>
      <c r="D11" s="174">
        <v>138</v>
      </c>
      <c r="E11" s="183">
        <f t="shared" ref="E11:E74" si="0">C11*D11</f>
        <v>336963227.8913691</v>
      </c>
      <c r="F11" s="184">
        <f>C11*$C$5+C11</f>
        <v>2671600.7435241151</v>
      </c>
      <c r="G11" s="174">
        <v>138</v>
      </c>
      <c r="H11" s="183">
        <f>F11*G11</f>
        <v>368680902.60632789</v>
      </c>
      <c r="I11" s="184">
        <f>F11*$C$5+F11</f>
        <v>2923073.1783105531</v>
      </c>
      <c r="J11" s="174">
        <v>138</v>
      </c>
      <c r="K11" s="185">
        <f>I11*J11</f>
        <v>403384098.60685635</v>
      </c>
    </row>
    <row r="12" spans="1:16" ht="15">
      <c r="A12" s="4" t="s">
        <v>84</v>
      </c>
      <c r="B12" s="181"/>
      <c r="C12" s="182">
        <f>VLOOKUP(A12,'valores unitarios'!$C$16:$V$170,20,FALSE)</f>
        <v>2456160.9510423341</v>
      </c>
      <c r="D12" s="175">
        <v>44</v>
      </c>
      <c r="E12" s="39">
        <f t="shared" si="0"/>
        <v>108071081.8458627</v>
      </c>
      <c r="F12" s="184">
        <f t="shared" ref="F12:F14" si="1">C12*$C$5+C12</f>
        <v>2687354.4690420469</v>
      </c>
      <c r="G12" s="175">
        <v>44</v>
      </c>
      <c r="H12" s="39">
        <f t="shared" ref="H12:H80" si="2">F12*G12</f>
        <v>118243596.63785006</v>
      </c>
      <c r="I12" s="184">
        <f t="shared" ref="I12:I14" si="3">F12*$C$5+F12</f>
        <v>2940309.7705040369</v>
      </c>
      <c r="J12" s="175">
        <v>44</v>
      </c>
      <c r="K12" s="187">
        <f t="shared" ref="K12:K80" si="4">I12*J12</f>
        <v>129373629.90217763</v>
      </c>
    </row>
    <row r="13" spans="1:16" ht="15">
      <c r="A13" s="4" t="s">
        <v>82</v>
      </c>
      <c r="B13" s="181"/>
      <c r="C13" s="182">
        <f>VLOOKUP(A13,'valores unitarios'!$C$16:$V$170,20,FALSE)</f>
        <v>2459098.6336597907</v>
      </c>
      <c r="D13" s="175">
        <v>5</v>
      </c>
      <c r="E13" s="39">
        <f t="shared" si="0"/>
        <v>12295493.168298954</v>
      </c>
      <c r="F13" s="184">
        <f t="shared" si="1"/>
        <v>2690568.6698489194</v>
      </c>
      <c r="G13" s="175">
        <v>5</v>
      </c>
      <c r="H13" s="39">
        <f t="shared" si="2"/>
        <v>13452843.349244596</v>
      </c>
      <c r="I13" s="184">
        <f t="shared" si="3"/>
        <v>2943826.5176044586</v>
      </c>
      <c r="J13" s="175">
        <v>5</v>
      </c>
      <c r="K13" s="187">
        <f t="shared" si="4"/>
        <v>14719132.588022294</v>
      </c>
      <c r="N13" s="208" t="s">
        <v>838</v>
      </c>
      <c r="O13" s="208" t="s">
        <v>839</v>
      </c>
      <c r="P13" s="208" t="s">
        <v>193</v>
      </c>
    </row>
    <row r="14" spans="1:16" ht="15">
      <c r="A14" s="4" t="s">
        <v>83</v>
      </c>
      <c r="B14" s="181"/>
      <c r="C14" s="182">
        <f>VLOOKUP(A14,'valores unitarios'!$C$16:$V$170,20,FALSE)</f>
        <v>2473019.5892981212</v>
      </c>
      <c r="D14" s="175">
        <v>5</v>
      </c>
      <c r="E14" s="39">
        <f t="shared" si="0"/>
        <v>12365097.946490606</v>
      </c>
      <c r="F14" s="184">
        <f t="shared" si="1"/>
        <v>2705799.9771995749</v>
      </c>
      <c r="G14" s="175">
        <v>5</v>
      </c>
      <c r="H14" s="39">
        <f t="shared" si="2"/>
        <v>13528999.885997875</v>
      </c>
      <c r="I14" s="184">
        <f t="shared" si="3"/>
        <v>2960491.5174534167</v>
      </c>
      <c r="J14" s="175">
        <v>5</v>
      </c>
      <c r="K14" s="187">
        <f t="shared" si="4"/>
        <v>14802457.587267084</v>
      </c>
      <c r="N14" s="211">
        <v>2020</v>
      </c>
      <c r="O14" s="212">
        <v>0.06</v>
      </c>
      <c r="P14" s="213">
        <v>1.61</v>
      </c>
    </row>
    <row r="15" spans="1:16" ht="15">
      <c r="A15" s="4" t="s">
        <v>0</v>
      </c>
      <c r="B15" s="188"/>
      <c r="C15" s="182">
        <f>VLOOKUP(A15,'valores unitarios'!$C$16:$V$170,20,FALSE)</f>
        <v>463.94643912669176</v>
      </c>
      <c r="D15" s="176">
        <v>25863</v>
      </c>
      <c r="E15" s="39">
        <f t="shared" si="0"/>
        <v>11999046.755133629</v>
      </c>
      <c r="F15" s="186">
        <f>C15*$C$6+C15</f>
        <v>478.56075195918254</v>
      </c>
      <c r="G15" s="176">
        <v>25863</v>
      </c>
      <c r="H15" s="39">
        <f t="shared" si="2"/>
        <v>12377016.727920339</v>
      </c>
      <c r="I15" s="186">
        <f>F15*$C$6+F15</f>
        <v>493.63541564589679</v>
      </c>
      <c r="J15" s="176">
        <v>25863</v>
      </c>
      <c r="K15" s="187">
        <f t="shared" si="4"/>
        <v>12766892.754849829</v>
      </c>
      <c r="N15" s="211">
        <v>2021</v>
      </c>
      <c r="O15" s="212">
        <v>3.0499999999999999E-2</v>
      </c>
      <c r="P15" s="213">
        <v>5.62</v>
      </c>
    </row>
    <row r="16" spans="1:16" ht="15">
      <c r="A16" s="4" t="s">
        <v>1</v>
      </c>
      <c r="B16" s="188"/>
      <c r="C16" s="182">
        <f>VLOOKUP(A16,'valores unitarios'!$C$16:$V$170,20,FALSE)</f>
        <v>15614.075060798021</v>
      </c>
      <c r="D16" s="176">
        <v>30</v>
      </c>
      <c r="E16" s="39">
        <f t="shared" si="0"/>
        <v>468422.25182394061</v>
      </c>
      <c r="F16" s="186">
        <f>C16*$C$6+C16</f>
        <v>16105.918425213158</v>
      </c>
      <c r="G16" s="176">
        <v>30</v>
      </c>
      <c r="H16" s="39">
        <f t="shared" si="2"/>
        <v>483177.55275639473</v>
      </c>
      <c r="I16" s="186">
        <f t="shared" ref="I16:I79" si="5">F16*$C$6+F16</f>
        <v>16613.254855607374</v>
      </c>
      <c r="J16" s="176">
        <v>30</v>
      </c>
      <c r="K16" s="187">
        <f t="shared" si="4"/>
        <v>498397.64566822123</v>
      </c>
      <c r="N16" s="211">
        <v>2022</v>
      </c>
      <c r="O16" s="212">
        <v>0.10007000000000001</v>
      </c>
      <c r="P16" s="213">
        <v>13.12</v>
      </c>
    </row>
    <row r="17" spans="1:16" ht="15">
      <c r="A17" s="4" t="s">
        <v>99</v>
      </c>
      <c r="B17" s="188"/>
      <c r="C17" s="182">
        <f>VLOOKUP(A17,'valores unitarios'!$C$16:$V$170,20,FALSE)</f>
        <v>9196.2158021109171</v>
      </c>
      <c r="D17" s="176">
        <v>6</v>
      </c>
      <c r="E17" s="39">
        <f t="shared" si="0"/>
        <v>55177.294812665503</v>
      </c>
      <c r="F17" s="186">
        <f t="shared" ref="F17:F80" si="6">C17*$C$6+C17</f>
        <v>9485.8965998774111</v>
      </c>
      <c r="G17" s="176">
        <v>6</v>
      </c>
      <c r="H17" s="39">
        <f t="shared" si="2"/>
        <v>56915.379599264466</v>
      </c>
      <c r="I17" s="186">
        <f t="shared" si="5"/>
        <v>9784.7023427735494</v>
      </c>
      <c r="J17" s="176">
        <v>6</v>
      </c>
      <c r="K17" s="187">
        <f t="shared" si="4"/>
        <v>58708.2140566413</v>
      </c>
      <c r="N17" s="211">
        <v>2023</v>
      </c>
      <c r="O17" s="212">
        <v>0.16</v>
      </c>
      <c r="P17" s="213">
        <v>9.2799999999999994</v>
      </c>
    </row>
    <row r="18" spans="1:16" ht="15">
      <c r="A18" s="4" t="s">
        <v>100</v>
      </c>
      <c r="B18" s="188"/>
      <c r="C18" s="182">
        <f>VLOOKUP(A18,'valores unitarios'!$C$16:$V$170,20,FALSE)</f>
        <v>3450.0046921314538</v>
      </c>
      <c r="D18" s="176">
        <v>116</v>
      </c>
      <c r="E18" s="39">
        <f t="shared" si="0"/>
        <v>400200.54428724863</v>
      </c>
      <c r="F18" s="186">
        <f t="shared" si="6"/>
        <v>3558.6798399335944</v>
      </c>
      <c r="G18" s="176">
        <v>116</v>
      </c>
      <c r="H18" s="39">
        <f t="shared" si="2"/>
        <v>412806.86143229692</v>
      </c>
      <c r="I18" s="186">
        <f t="shared" si="5"/>
        <v>3670.7782548915025</v>
      </c>
      <c r="J18" s="176">
        <v>116</v>
      </c>
      <c r="K18" s="187">
        <f t="shared" si="4"/>
        <v>425810.27756741428</v>
      </c>
      <c r="N18" s="211">
        <v>2024</v>
      </c>
      <c r="O18" s="212">
        <v>0.12007</v>
      </c>
      <c r="P18" s="213">
        <v>5.2</v>
      </c>
    </row>
    <row r="19" spans="1:16" ht="15">
      <c r="A19" s="4" t="s">
        <v>2</v>
      </c>
      <c r="B19" s="188"/>
      <c r="C19" s="182">
        <f>VLOOKUP(A19,'valores unitarios'!$C$16:$V$170,20,FALSE)</f>
        <v>4380.9640708370589</v>
      </c>
      <c r="D19" s="176">
        <v>91</v>
      </c>
      <c r="E19" s="39">
        <f t="shared" si="0"/>
        <v>398667.73044617235</v>
      </c>
      <c r="F19" s="186">
        <f t="shared" si="6"/>
        <v>4518.9644390684261</v>
      </c>
      <c r="G19" s="176">
        <v>91</v>
      </c>
      <c r="H19" s="39">
        <f t="shared" si="2"/>
        <v>411225.76395522675</v>
      </c>
      <c r="I19" s="186">
        <f t="shared" si="5"/>
        <v>4661.3118188990811</v>
      </c>
      <c r="J19" s="176">
        <v>91</v>
      </c>
      <c r="K19" s="187">
        <f t="shared" si="4"/>
        <v>424179.37551981636</v>
      </c>
      <c r="N19" s="211" t="s">
        <v>849</v>
      </c>
      <c r="P19" s="208">
        <v>3.15</v>
      </c>
    </row>
    <row r="20" spans="1:16" ht="15">
      <c r="A20" s="4" t="s">
        <v>101</v>
      </c>
      <c r="B20" s="188"/>
      <c r="C20" s="182">
        <f>VLOOKUP(A20,'valores unitarios'!$C$16:$V$170,20,FALSE)</f>
        <v>66299.095553442108</v>
      </c>
      <c r="D20" s="176">
        <v>10</v>
      </c>
      <c r="E20" s="39">
        <f t="shared" si="0"/>
        <v>662990.95553442114</v>
      </c>
      <c r="F20" s="186">
        <f t="shared" si="6"/>
        <v>68387.517063375533</v>
      </c>
      <c r="G20" s="176">
        <v>10</v>
      </c>
      <c r="H20" s="39">
        <f t="shared" si="2"/>
        <v>683875.17063375539</v>
      </c>
      <c r="I20" s="186">
        <f t="shared" si="5"/>
        <v>70541.723850871858</v>
      </c>
      <c r="J20" s="176">
        <v>10</v>
      </c>
      <c r="K20" s="187">
        <f t="shared" si="4"/>
        <v>705417.23850871855</v>
      </c>
    </row>
    <row r="21" spans="1:16" ht="15">
      <c r="A21" s="4" t="s">
        <v>3</v>
      </c>
      <c r="B21" s="188"/>
      <c r="C21" s="182">
        <f>VLOOKUP(A21,'valores unitarios'!$C$16:$V$170,20,FALSE)</f>
        <v>12449.4965903429</v>
      </c>
      <c r="D21" s="176">
        <v>81</v>
      </c>
      <c r="E21" s="39">
        <f t="shared" si="0"/>
        <v>1008409.2238177749</v>
      </c>
      <c r="F21" s="186">
        <f t="shared" si="6"/>
        <v>12841.655732938701</v>
      </c>
      <c r="G21" s="176">
        <v>81</v>
      </c>
      <c r="H21" s="39">
        <f t="shared" si="2"/>
        <v>1040174.1143680349</v>
      </c>
      <c r="I21" s="186">
        <f t="shared" si="5"/>
        <v>13246.16788852627</v>
      </c>
      <c r="J21" s="176">
        <v>81</v>
      </c>
      <c r="K21" s="187">
        <f t="shared" si="4"/>
        <v>1072939.5989706279</v>
      </c>
    </row>
    <row r="22" spans="1:16" ht="15">
      <c r="A22" s="4" t="s">
        <v>4</v>
      </c>
      <c r="B22" s="188"/>
      <c r="C22" s="182">
        <f>VLOOKUP(A22,'valores unitarios'!$C$16:$V$170,20,FALSE)</f>
        <v>11563.969894365997</v>
      </c>
      <c r="D22" s="176">
        <v>116</v>
      </c>
      <c r="E22" s="39">
        <f t="shared" si="0"/>
        <v>1341420.5077464557</v>
      </c>
      <c r="F22" s="186">
        <f t="shared" si="6"/>
        <v>11928.234946038527</v>
      </c>
      <c r="G22" s="176">
        <v>116</v>
      </c>
      <c r="H22" s="39">
        <f t="shared" si="2"/>
        <v>1383675.253740469</v>
      </c>
      <c r="I22" s="186">
        <f t="shared" si="5"/>
        <v>12303.974346838741</v>
      </c>
      <c r="J22" s="176">
        <v>116</v>
      </c>
      <c r="K22" s="187">
        <f t="shared" si="4"/>
        <v>1427261.024233294</v>
      </c>
    </row>
    <row r="23" spans="1:16" ht="15">
      <c r="A23" s="4" t="s">
        <v>102</v>
      </c>
      <c r="B23" s="188"/>
      <c r="C23" s="182">
        <f>VLOOKUP(A23,'valores unitarios'!$C$16:$V$170,20,FALSE)</f>
        <v>4380.7410007015578</v>
      </c>
      <c r="D23" s="176">
        <v>96</v>
      </c>
      <c r="E23" s="39">
        <f t="shared" si="0"/>
        <v>420551.13606734958</v>
      </c>
      <c r="F23" s="186">
        <f t="shared" si="6"/>
        <v>4518.7343422236572</v>
      </c>
      <c r="G23" s="176">
        <v>96</v>
      </c>
      <c r="H23" s="39">
        <f t="shared" si="2"/>
        <v>433798.49685347109</v>
      </c>
      <c r="I23" s="186">
        <f t="shared" si="5"/>
        <v>4661.0744740037026</v>
      </c>
      <c r="J23" s="176">
        <v>96</v>
      </c>
      <c r="K23" s="187">
        <f t="shared" si="4"/>
        <v>447463.14950435545</v>
      </c>
    </row>
    <row r="24" spans="1:16" ht="15">
      <c r="A24" s="4" t="s">
        <v>5</v>
      </c>
      <c r="B24" s="188"/>
      <c r="C24" s="182">
        <f>VLOOKUP(A24,'valores unitarios'!$C$16:$V$170,20,FALSE)</f>
        <v>11613.405307851093</v>
      </c>
      <c r="D24" s="176">
        <v>96</v>
      </c>
      <c r="E24" s="39">
        <f t="shared" si="0"/>
        <v>1114886.909553705</v>
      </c>
      <c r="F24" s="186">
        <f t="shared" si="6"/>
        <v>11979.227575048402</v>
      </c>
      <c r="G24" s="176">
        <v>96</v>
      </c>
      <c r="H24" s="39">
        <f t="shared" si="2"/>
        <v>1150005.8472046466</v>
      </c>
      <c r="I24" s="186">
        <f t="shared" si="5"/>
        <v>12356.573243662428</v>
      </c>
      <c r="J24" s="176">
        <v>96</v>
      </c>
      <c r="K24" s="187">
        <f t="shared" si="4"/>
        <v>1186231.0313915932</v>
      </c>
    </row>
    <row r="25" spans="1:16" ht="15">
      <c r="A25" s="4" t="s">
        <v>6</v>
      </c>
      <c r="B25" s="188"/>
      <c r="C25" s="182">
        <f>VLOOKUP(A25,'valores unitarios'!$C$16:$V$170,20,FALSE)</f>
        <v>5389.3820324270446</v>
      </c>
      <c r="D25" s="176">
        <v>155</v>
      </c>
      <c r="E25" s="39">
        <f t="shared" si="0"/>
        <v>835354.2150261919</v>
      </c>
      <c r="F25" s="186">
        <f t="shared" si="6"/>
        <v>5559.1475664484969</v>
      </c>
      <c r="G25" s="176">
        <v>155</v>
      </c>
      <c r="H25" s="39">
        <f t="shared" si="2"/>
        <v>861667.872799517</v>
      </c>
      <c r="I25" s="186">
        <f t="shared" si="5"/>
        <v>5734.2607147916242</v>
      </c>
      <c r="J25" s="176">
        <v>155</v>
      </c>
      <c r="K25" s="187">
        <f t="shared" si="4"/>
        <v>888810.41079270176</v>
      </c>
    </row>
    <row r="26" spans="1:16" ht="15">
      <c r="A26" s="4" t="s">
        <v>7</v>
      </c>
      <c r="B26" s="188"/>
      <c r="C26" s="182">
        <f>VLOOKUP(A26,'valores unitarios'!$C$16:$V$170,20,FALSE)</f>
        <v>9217.7146990237015</v>
      </c>
      <c r="D26" s="176">
        <v>96</v>
      </c>
      <c r="E26" s="39">
        <f t="shared" si="0"/>
        <v>884900.61110627535</v>
      </c>
      <c r="F26" s="186">
        <f t="shared" si="6"/>
        <v>9508.0727120429474</v>
      </c>
      <c r="G26" s="176">
        <v>96</v>
      </c>
      <c r="H26" s="39">
        <f t="shared" si="2"/>
        <v>912774.98035612295</v>
      </c>
      <c r="I26" s="186">
        <f t="shared" si="5"/>
        <v>9807.5770024723006</v>
      </c>
      <c r="J26" s="176">
        <v>96</v>
      </c>
      <c r="K26" s="187">
        <f t="shared" si="4"/>
        <v>941527.3922373408</v>
      </c>
    </row>
    <row r="27" spans="1:16" ht="15">
      <c r="A27" s="4" t="s">
        <v>8</v>
      </c>
      <c r="B27" s="188"/>
      <c r="C27" s="182">
        <f>VLOOKUP(A27,'valores unitarios'!$C$16:$V$170,20,FALSE)</f>
        <v>8521.7160348440884</v>
      </c>
      <c r="D27" s="176">
        <v>96</v>
      </c>
      <c r="E27" s="39">
        <f t="shared" si="0"/>
        <v>818084.73934503249</v>
      </c>
      <c r="F27" s="186">
        <f t="shared" si="6"/>
        <v>8790.1500899416769</v>
      </c>
      <c r="G27" s="176">
        <v>96</v>
      </c>
      <c r="H27" s="39">
        <f t="shared" si="2"/>
        <v>843854.40863440093</v>
      </c>
      <c r="I27" s="186">
        <f t="shared" si="5"/>
        <v>9067.0398177748393</v>
      </c>
      <c r="J27" s="176">
        <v>96</v>
      </c>
      <c r="K27" s="187">
        <f t="shared" si="4"/>
        <v>870435.82250638457</v>
      </c>
    </row>
    <row r="28" spans="1:16" ht="15">
      <c r="A28" s="4" t="s">
        <v>9</v>
      </c>
      <c r="B28" s="188"/>
      <c r="C28" s="182">
        <f>VLOOKUP(A28,'valores unitarios'!$C$16:$V$170,20,FALSE)</f>
        <v>16765.303879655712</v>
      </c>
      <c r="D28" s="176">
        <v>25</v>
      </c>
      <c r="E28" s="39">
        <f t="shared" si="0"/>
        <v>419132.59699139278</v>
      </c>
      <c r="F28" s="186">
        <f t="shared" si="6"/>
        <v>17293.410951864866</v>
      </c>
      <c r="G28" s="176">
        <v>25</v>
      </c>
      <c r="H28" s="39">
        <f t="shared" si="2"/>
        <v>432335.27379662165</v>
      </c>
      <c r="I28" s="186">
        <f t="shared" si="5"/>
        <v>17838.153396848607</v>
      </c>
      <c r="J28" s="176">
        <v>25</v>
      </c>
      <c r="K28" s="187">
        <f t="shared" si="4"/>
        <v>445953.8349212152</v>
      </c>
    </row>
    <row r="29" spans="1:16" ht="15">
      <c r="A29" s="4" t="s">
        <v>201</v>
      </c>
      <c r="B29" s="188"/>
      <c r="C29" s="182">
        <f>VLOOKUP(A29,'valores unitarios'!$C$16:$V$170,20,FALSE)</f>
        <v>16373.283104723172</v>
      </c>
      <c r="D29" s="176">
        <v>25</v>
      </c>
      <c r="E29" s="39">
        <f t="shared" si="0"/>
        <v>409332.07761807932</v>
      </c>
      <c r="F29" s="186">
        <f t="shared" si="6"/>
        <v>16889.041522521951</v>
      </c>
      <c r="G29" s="176">
        <v>25</v>
      </c>
      <c r="H29" s="39">
        <f t="shared" si="2"/>
        <v>422226.03806304879</v>
      </c>
      <c r="I29" s="186">
        <f t="shared" si="5"/>
        <v>17421.046330481393</v>
      </c>
      <c r="J29" s="176">
        <v>25</v>
      </c>
      <c r="K29" s="187">
        <f t="shared" si="4"/>
        <v>435526.15826203482</v>
      </c>
    </row>
    <row r="30" spans="1:16" ht="15">
      <c r="A30" s="4" t="s">
        <v>104</v>
      </c>
      <c r="B30" s="188"/>
      <c r="C30" s="182">
        <f>VLOOKUP(A30,'valores unitarios'!$C$16:$V$170,20,FALSE)</f>
        <v>5166.85456253947</v>
      </c>
      <c r="D30" s="176">
        <v>6</v>
      </c>
      <c r="E30" s="39">
        <f t="shared" si="0"/>
        <v>31001.127375236822</v>
      </c>
      <c r="F30" s="186">
        <f t="shared" si="6"/>
        <v>5329.6104812594631</v>
      </c>
      <c r="G30" s="176">
        <v>6</v>
      </c>
      <c r="H30" s="39">
        <f t="shared" si="2"/>
        <v>31977.662887556777</v>
      </c>
      <c r="I30" s="186">
        <f t="shared" si="5"/>
        <v>5497.4932114191361</v>
      </c>
      <c r="J30" s="176">
        <v>6</v>
      </c>
      <c r="K30" s="187">
        <f t="shared" si="4"/>
        <v>32984.959268514816</v>
      </c>
    </row>
    <row r="31" spans="1:16" ht="15">
      <c r="A31" s="4" t="s">
        <v>10</v>
      </c>
      <c r="B31" s="188"/>
      <c r="C31" s="182">
        <f>VLOOKUP(A31,'valores unitarios'!$C$16:$V$170,20,FALSE)</f>
        <v>28106.66926629674</v>
      </c>
      <c r="D31" s="176">
        <v>25</v>
      </c>
      <c r="E31" s="39">
        <f t="shared" si="0"/>
        <v>702666.73165741854</v>
      </c>
      <c r="F31" s="186">
        <f t="shared" si="6"/>
        <v>28992.029348185086</v>
      </c>
      <c r="G31" s="176">
        <v>25</v>
      </c>
      <c r="H31" s="39">
        <f t="shared" si="2"/>
        <v>724800.73370462714</v>
      </c>
      <c r="I31" s="186">
        <f t="shared" si="5"/>
        <v>29905.278272652915</v>
      </c>
      <c r="J31" s="176">
        <v>25</v>
      </c>
      <c r="K31" s="187">
        <f t="shared" si="4"/>
        <v>747631.95681632287</v>
      </c>
    </row>
    <row r="32" spans="1:16" ht="15">
      <c r="A32" s="4" t="s">
        <v>11</v>
      </c>
      <c r="B32" s="188"/>
      <c r="C32" s="182">
        <f>VLOOKUP(A32,'valores unitarios'!$C$16:$V$170,20,FALSE)</f>
        <v>62442.975058117947</v>
      </c>
      <c r="D32" s="176">
        <v>25</v>
      </c>
      <c r="E32" s="39">
        <f t="shared" si="0"/>
        <v>1561074.3764529487</v>
      </c>
      <c r="F32" s="186">
        <f t="shared" si="6"/>
        <v>64409.928772448664</v>
      </c>
      <c r="G32" s="176">
        <v>25</v>
      </c>
      <c r="H32" s="39">
        <f t="shared" si="2"/>
        <v>1610248.2193112166</v>
      </c>
      <c r="I32" s="186">
        <f t="shared" si="5"/>
        <v>66438.841528780802</v>
      </c>
      <c r="J32" s="176">
        <v>25</v>
      </c>
      <c r="K32" s="187">
        <f t="shared" si="4"/>
        <v>1660971.0382195201</v>
      </c>
    </row>
    <row r="33" spans="1:11" ht="15">
      <c r="A33" s="4" t="s">
        <v>12</v>
      </c>
      <c r="B33" s="188"/>
      <c r="C33" s="182">
        <f>VLOOKUP(A33,'valores unitarios'!$C$16:$V$170,20,FALSE)</f>
        <v>23950.592377211335</v>
      </c>
      <c r="D33" s="176">
        <v>25</v>
      </c>
      <c r="E33" s="39">
        <f t="shared" si="0"/>
        <v>598764.80943028338</v>
      </c>
      <c r="F33" s="186">
        <f t="shared" si="6"/>
        <v>24705.03603709349</v>
      </c>
      <c r="G33" s="176">
        <v>25</v>
      </c>
      <c r="H33" s="39">
        <f t="shared" si="2"/>
        <v>617625.90092733724</v>
      </c>
      <c r="I33" s="186">
        <f t="shared" si="5"/>
        <v>25483.244672261935</v>
      </c>
      <c r="J33" s="176">
        <v>25</v>
      </c>
      <c r="K33" s="187">
        <f t="shared" si="4"/>
        <v>637081.11680654832</v>
      </c>
    </row>
    <row r="34" spans="1:11" ht="15">
      <c r="A34" s="4" t="s">
        <v>13</v>
      </c>
      <c r="B34" s="188"/>
      <c r="C34" s="182">
        <f>VLOOKUP(A34,'valores unitarios'!$C$16:$V$170,20,FALSE)</f>
        <v>13840.797894526379</v>
      </c>
      <c r="D34" s="176">
        <v>96</v>
      </c>
      <c r="E34" s="39">
        <f t="shared" si="0"/>
        <v>1328716.5978745325</v>
      </c>
      <c r="F34" s="186">
        <f t="shared" si="6"/>
        <v>14276.783028203959</v>
      </c>
      <c r="G34" s="176">
        <v>96</v>
      </c>
      <c r="H34" s="39">
        <f t="shared" si="2"/>
        <v>1370571.1707075802</v>
      </c>
      <c r="I34" s="186">
        <f t="shared" si="5"/>
        <v>14726.501693592385</v>
      </c>
      <c r="J34" s="176">
        <v>96</v>
      </c>
      <c r="K34" s="187">
        <f t="shared" si="4"/>
        <v>1413744.162584869</v>
      </c>
    </row>
    <row r="35" spans="1:11" ht="15">
      <c r="A35" s="4" t="s">
        <v>14</v>
      </c>
      <c r="B35" s="188"/>
      <c r="C35" s="182">
        <f>VLOOKUP(A35,'valores unitarios'!$C$16:$V$170,20,FALSE)</f>
        <v>11865.171600028891</v>
      </c>
      <c r="D35" s="176">
        <v>96</v>
      </c>
      <c r="E35" s="39">
        <f t="shared" si="0"/>
        <v>1139056.4736027736</v>
      </c>
      <c r="F35" s="186">
        <f t="shared" si="6"/>
        <v>12238.924505429801</v>
      </c>
      <c r="G35" s="176">
        <v>96</v>
      </c>
      <c r="H35" s="39">
        <f t="shared" si="2"/>
        <v>1174936.7525212609</v>
      </c>
      <c r="I35" s="186">
        <f t="shared" si="5"/>
        <v>12624.45062735084</v>
      </c>
      <c r="J35" s="176">
        <v>96</v>
      </c>
      <c r="K35" s="187">
        <f t="shared" si="4"/>
        <v>1211947.2602256807</v>
      </c>
    </row>
    <row r="36" spans="1:11" ht="15">
      <c r="A36" s="4" t="s">
        <v>15</v>
      </c>
      <c r="B36" s="188"/>
      <c r="C36" s="182">
        <f>VLOOKUP(A36,'valores unitarios'!$C$16:$V$170,20,FALSE)</f>
        <v>28838.403080598935</v>
      </c>
      <c r="D36" s="176">
        <v>25</v>
      </c>
      <c r="E36" s="39">
        <f t="shared" si="0"/>
        <v>720960.07701497339</v>
      </c>
      <c r="F36" s="186">
        <f t="shared" si="6"/>
        <v>29746.812777637802</v>
      </c>
      <c r="G36" s="176">
        <v>25</v>
      </c>
      <c r="H36" s="39">
        <f t="shared" si="2"/>
        <v>743670.31944094505</v>
      </c>
      <c r="I36" s="186">
        <f t="shared" si="5"/>
        <v>30683.837380133395</v>
      </c>
      <c r="J36" s="176">
        <v>25</v>
      </c>
      <c r="K36" s="187">
        <f t="shared" si="4"/>
        <v>767095.93450333481</v>
      </c>
    </row>
    <row r="37" spans="1:11" ht="15">
      <c r="A37" s="4" t="s">
        <v>105</v>
      </c>
      <c r="B37" s="188"/>
      <c r="C37" s="182">
        <f>VLOOKUP(A37,'valores unitarios'!$C$16:$V$170,20,FALSE)</f>
        <v>9650.0496214525538</v>
      </c>
      <c r="D37" s="176">
        <v>4</v>
      </c>
      <c r="E37" s="39">
        <f t="shared" si="0"/>
        <v>38600.198485810215</v>
      </c>
      <c r="F37" s="186">
        <f t="shared" si="6"/>
        <v>9954.0261845283094</v>
      </c>
      <c r="G37" s="176">
        <v>4</v>
      </c>
      <c r="H37" s="39">
        <f t="shared" si="2"/>
        <v>39816.104738113238</v>
      </c>
      <c r="I37" s="186">
        <f t="shared" si="5"/>
        <v>10267.57800934095</v>
      </c>
      <c r="J37" s="176">
        <v>4</v>
      </c>
      <c r="K37" s="187">
        <f t="shared" si="4"/>
        <v>41070.312037363801</v>
      </c>
    </row>
    <row r="38" spans="1:11" ht="15">
      <c r="A38" s="4" t="s">
        <v>16</v>
      </c>
      <c r="B38" s="188"/>
      <c r="C38" s="182">
        <f>VLOOKUP(A38,'valores unitarios'!$C$16:$V$170,20,FALSE)</f>
        <v>10344.346288031576</v>
      </c>
      <c r="D38" s="176">
        <v>25</v>
      </c>
      <c r="E38" s="39">
        <f t="shared" si="0"/>
        <v>258608.6572007894</v>
      </c>
      <c r="F38" s="186">
        <f t="shared" si="6"/>
        <v>10670.19319610457</v>
      </c>
      <c r="G38" s="176">
        <v>25</v>
      </c>
      <c r="H38" s="39">
        <f t="shared" si="2"/>
        <v>266754.82990261423</v>
      </c>
      <c r="I38" s="186">
        <f t="shared" si="5"/>
        <v>11006.304281781864</v>
      </c>
      <c r="J38" s="176">
        <v>25</v>
      </c>
      <c r="K38" s="187">
        <f t="shared" si="4"/>
        <v>275157.60704454663</v>
      </c>
    </row>
    <row r="39" spans="1:11" ht="15">
      <c r="A39" s="4" t="s">
        <v>17</v>
      </c>
      <c r="B39" s="188"/>
      <c r="C39" s="182">
        <f>VLOOKUP(A39,'valores unitarios'!$C$16:$V$170,20,FALSE)</f>
        <v>12388.723151631848</v>
      </c>
      <c r="D39" s="176">
        <v>25</v>
      </c>
      <c r="E39" s="39">
        <f t="shared" si="0"/>
        <v>309718.07879079622</v>
      </c>
      <c r="F39" s="186">
        <f t="shared" si="6"/>
        <v>12778.967930908251</v>
      </c>
      <c r="G39" s="176">
        <v>25</v>
      </c>
      <c r="H39" s="39">
        <f t="shared" si="2"/>
        <v>319474.1982727063</v>
      </c>
      <c r="I39" s="186">
        <f t="shared" si="5"/>
        <v>13181.505420731861</v>
      </c>
      <c r="J39" s="176">
        <v>25</v>
      </c>
      <c r="K39" s="187">
        <f t="shared" si="4"/>
        <v>329537.63551829651</v>
      </c>
    </row>
    <row r="40" spans="1:11" ht="15">
      <c r="A40" s="4" t="s">
        <v>18</v>
      </c>
      <c r="B40" s="188"/>
      <c r="C40" s="182">
        <f>VLOOKUP(A40,'valores unitarios'!$C$16:$V$170,20,FALSE)</f>
        <v>17513.705802601358</v>
      </c>
      <c r="D40" s="176">
        <v>25</v>
      </c>
      <c r="E40" s="39">
        <f t="shared" si="0"/>
        <v>437842.64506503398</v>
      </c>
      <c r="F40" s="186">
        <f t="shared" si="6"/>
        <v>18065.387535383303</v>
      </c>
      <c r="G40" s="176">
        <v>25</v>
      </c>
      <c r="H40" s="39">
        <f t="shared" si="2"/>
        <v>451634.68838458258</v>
      </c>
      <c r="I40" s="186">
        <f t="shared" si="5"/>
        <v>18634.447242747876</v>
      </c>
      <c r="J40" s="176">
        <v>25</v>
      </c>
      <c r="K40" s="187">
        <f t="shared" si="4"/>
        <v>465861.1810686969</v>
      </c>
    </row>
    <row r="41" spans="1:11" ht="15">
      <c r="A41" s="4" t="s">
        <v>19</v>
      </c>
      <c r="B41" s="188"/>
      <c r="C41" s="182">
        <f>VLOOKUP(A41,'valores unitarios'!$C$16:$V$170,20,FALSE)</f>
        <v>18849.716942677336</v>
      </c>
      <c r="D41" s="176">
        <v>25</v>
      </c>
      <c r="E41" s="39">
        <f t="shared" si="0"/>
        <v>471242.92356693343</v>
      </c>
      <c r="F41" s="186">
        <f t="shared" si="6"/>
        <v>19443.483026371672</v>
      </c>
      <c r="G41" s="176">
        <v>25</v>
      </c>
      <c r="H41" s="39">
        <f t="shared" si="2"/>
        <v>486087.07565929182</v>
      </c>
      <c r="I41" s="186">
        <f t="shared" si="5"/>
        <v>20055.952741702378</v>
      </c>
      <c r="J41" s="176">
        <v>25</v>
      </c>
      <c r="K41" s="187">
        <f t="shared" si="4"/>
        <v>501398.81854255946</v>
      </c>
    </row>
    <row r="42" spans="1:11" ht="15">
      <c r="A42" s="4" t="s">
        <v>20</v>
      </c>
      <c r="B42" s="188"/>
      <c r="C42" s="182">
        <f>VLOOKUP(A42,'valores unitarios'!$C$16:$V$170,20,FALSE)</f>
        <v>5536.1601050914342</v>
      </c>
      <c r="D42" s="176">
        <v>25</v>
      </c>
      <c r="E42" s="39">
        <f t="shared" si="0"/>
        <v>138404.00262728587</v>
      </c>
      <c r="F42" s="186">
        <f t="shared" si="6"/>
        <v>5710.5491484018139</v>
      </c>
      <c r="G42" s="176">
        <v>25</v>
      </c>
      <c r="H42" s="39">
        <f t="shared" si="2"/>
        <v>142763.72871004534</v>
      </c>
      <c r="I42" s="186">
        <f t="shared" si="5"/>
        <v>5890.431446576471</v>
      </c>
      <c r="J42" s="176">
        <v>25</v>
      </c>
      <c r="K42" s="187">
        <f t="shared" si="4"/>
        <v>147260.78616441178</v>
      </c>
    </row>
    <row r="43" spans="1:11" ht="15">
      <c r="A43" s="4" t="s">
        <v>21</v>
      </c>
      <c r="B43" s="188"/>
      <c r="C43" s="182">
        <f>VLOOKUP(A43,'valores unitarios'!$C$16:$V$170,20,FALSE)</f>
        <v>8841.1989452277139</v>
      </c>
      <c r="D43" s="176">
        <v>25</v>
      </c>
      <c r="E43" s="39">
        <f t="shared" si="0"/>
        <v>221029.97363069284</v>
      </c>
      <c r="F43" s="186">
        <f t="shared" si="6"/>
        <v>9119.6967120023874</v>
      </c>
      <c r="G43" s="176">
        <v>25</v>
      </c>
      <c r="H43" s="39">
        <f t="shared" si="2"/>
        <v>227992.41780005969</v>
      </c>
      <c r="I43" s="186">
        <f t="shared" si="5"/>
        <v>9406.9671584304633</v>
      </c>
      <c r="J43" s="176">
        <v>25</v>
      </c>
      <c r="K43" s="187">
        <f t="shared" si="4"/>
        <v>235174.17896076158</v>
      </c>
    </row>
    <row r="44" spans="1:11" ht="15">
      <c r="A44" s="4" t="s">
        <v>22</v>
      </c>
      <c r="B44" s="188"/>
      <c r="C44" s="182">
        <f>VLOOKUP(A44,'valores unitarios'!$C$16:$V$170,20,FALSE)</f>
        <v>8702.0673331082962</v>
      </c>
      <c r="D44" s="176">
        <v>25</v>
      </c>
      <c r="E44" s="39">
        <f t="shared" si="0"/>
        <v>217551.6833277074</v>
      </c>
      <c r="F44" s="186">
        <f t="shared" si="6"/>
        <v>8976.1824541012084</v>
      </c>
      <c r="G44" s="176">
        <v>25</v>
      </c>
      <c r="H44" s="39">
        <f t="shared" si="2"/>
        <v>224404.5613525302</v>
      </c>
      <c r="I44" s="186">
        <f t="shared" si="5"/>
        <v>9258.932201405396</v>
      </c>
      <c r="J44" s="176">
        <v>25</v>
      </c>
      <c r="K44" s="187">
        <f t="shared" si="4"/>
        <v>231473.30503513489</v>
      </c>
    </row>
    <row r="45" spans="1:11" ht="30">
      <c r="A45" s="4" t="s">
        <v>106</v>
      </c>
      <c r="B45" s="188"/>
      <c r="C45" s="182">
        <f>VLOOKUP(A45,'valores unitarios'!$C$16:$V$170,20,FALSE)</f>
        <v>14754.300488598499</v>
      </c>
      <c r="D45" s="176">
        <v>25</v>
      </c>
      <c r="E45" s="39">
        <f t="shared" si="0"/>
        <v>368857.51221496251</v>
      </c>
      <c r="F45" s="186">
        <f t="shared" si="6"/>
        <v>15219.060953989352</v>
      </c>
      <c r="G45" s="176">
        <v>25</v>
      </c>
      <c r="H45" s="39">
        <f t="shared" si="2"/>
        <v>380476.52384973381</v>
      </c>
      <c r="I45" s="186">
        <f t="shared" si="5"/>
        <v>15698.461374040016</v>
      </c>
      <c r="J45" s="176">
        <v>25</v>
      </c>
      <c r="K45" s="187">
        <f t="shared" si="4"/>
        <v>392461.53435100039</v>
      </c>
    </row>
    <row r="46" spans="1:11" ht="15">
      <c r="A46" s="4" t="s">
        <v>23</v>
      </c>
      <c r="B46" s="188"/>
      <c r="C46" s="182">
        <f>VLOOKUP(A46,'valores unitarios'!$C$16:$V$170,20,FALSE)</f>
        <v>6440.5168074960939</v>
      </c>
      <c r="D46" s="176">
        <v>25</v>
      </c>
      <c r="E46" s="39">
        <f t="shared" si="0"/>
        <v>161012.92018740234</v>
      </c>
      <c r="F46" s="186">
        <f t="shared" si="6"/>
        <v>6643.3930869322212</v>
      </c>
      <c r="G46" s="176">
        <v>25</v>
      </c>
      <c r="H46" s="39">
        <f t="shared" si="2"/>
        <v>166084.82717330553</v>
      </c>
      <c r="I46" s="186">
        <f t="shared" si="5"/>
        <v>6852.659969170586</v>
      </c>
      <c r="J46" s="176">
        <v>25</v>
      </c>
      <c r="K46" s="187">
        <f t="shared" si="4"/>
        <v>171316.49922926465</v>
      </c>
    </row>
    <row r="47" spans="1:11" ht="15">
      <c r="A47" s="4" t="s">
        <v>24</v>
      </c>
      <c r="B47" s="188"/>
      <c r="C47" s="182">
        <f>VLOOKUP(A47,'valores unitarios'!$C$16:$V$170,20,FALSE)</f>
        <v>1231.5034883260396</v>
      </c>
      <c r="D47" s="176">
        <v>37</v>
      </c>
      <c r="E47" s="39">
        <f t="shared" si="0"/>
        <v>45565.629068063463</v>
      </c>
      <c r="F47" s="186">
        <f t="shared" si="6"/>
        <v>1270.2958482083097</v>
      </c>
      <c r="G47" s="176">
        <v>37</v>
      </c>
      <c r="H47" s="39">
        <f t="shared" si="2"/>
        <v>47000.946383707458</v>
      </c>
      <c r="I47" s="186">
        <f t="shared" si="5"/>
        <v>1310.3101674268714</v>
      </c>
      <c r="J47" s="176">
        <v>37</v>
      </c>
      <c r="K47" s="187">
        <f t="shared" si="4"/>
        <v>48481.476194794246</v>
      </c>
    </row>
    <row r="48" spans="1:11" ht="15">
      <c r="A48" s="4" t="s">
        <v>25</v>
      </c>
      <c r="B48" s="188"/>
      <c r="C48" s="182">
        <f>VLOOKUP(A48,'valores unitarios'!$C$16:$V$170,20,FALSE)</f>
        <v>800.69463306977138</v>
      </c>
      <c r="D48" s="176">
        <v>37</v>
      </c>
      <c r="E48" s="39">
        <f t="shared" si="0"/>
        <v>29625.70142358154</v>
      </c>
      <c r="F48" s="186">
        <f t="shared" si="6"/>
        <v>825.91651401146919</v>
      </c>
      <c r="G48" s="176">
        <v>37</v>
      </c>
      <c r="H48" s="39">
        <f t="shared" si="2"/>
        <v>30558.911018424362</v>
      </c>
      <c r="I48" s="186">
        <f t="shared" si="5"/>
        <v>851.93288420283045</v>
      </c>
      <c r="J48" s="176">
        <v>37</v>
      </c>
      <c r="K48" s="187">
        <f t="shared" si="4"/>
        <v>31521.516715504727</v>
      </c>
    </row>
    <row r="49" spans="1:11" ht="15">
      <c r="A49" s="4" t="s">
        <v>26</v>
      </c>
      <c r="B49" s="188"/>
      <c r="C49" s="182">
        <f>VLOOKUP(A49,'valores unitarios'!$C$16:$V$170,20,FALSE)</f>
        <v>414.44957573397039</v>
      </c>
      <c r="D49" s="176">
        <v>37</v>
      </c>
      <c r="E49" s="39">
        <f t="shared" si="0"/>
        <v>15334.634302156905</v>
      </c>
      <c r="F49" s="186">
        <f t="shared" si="6"/>
        <v>427.50473736959043</v>
      </c>
      <c r="G49" s="176">
        <v>37</v>
      </c>
      <c r="H49" s="39">
        <f t="shared" si="2"/>
        <v>15817.675282674845</v>
      </c>
      <c r="I49" s="186">
        <f t="shared" si="5"/>
        <v>440.97113659673255</v>
      </c>
      <c r="J49" s="176">
        <v>37</v>
      </c>
      <c r="K49" s="187">
        <f t="shared" si="4"/>
        <v>16315.932054079105</v>
      </c>
    </row>
    <row r="50" spans="1:11" ht="15">
      <c r="A50" s="4" t="s">
        <v>27</v>
      </c>
      <c r="B50" s="188"/>
      <c r="C50" s="182">
        <f>VLOOKUP(A50,'valores unitarios'!$C$16:$V$170,20,FALSE)</f>
        <v>1058.8285285890247</v>
      </c>
      <c r="D50" s="176">
        <v>37</v>
      </c>
      <c r="E50" s="39">
        <f t="shared" si="0"/>
        <v>39176.655557793914</v>
      </c>
      <c r="F50" s="186">
        <f t="shared" si="6"/>
        <v>1092.181627239579</v>
      </c>
      <c r="G50" s="176">
        <v>37</v>
      </c>
      <c r="H50" s="39">
        <f t="shared" si="2"/>
        <v>40410.720207864426</v>
      </c>
      <c r="I50" s="186">
        <f t="shared" si="5"/>
        <v>1126.5853484976258</v>
      </c>
      <c r="J50" s="176">
        <v>37</v>
      </c>
      <c r="K50" s="187">
        <f t="shared" si="4"/>
        <v>41683.65789441215</v>
      </c>
    </row>
    <row r="51" spans="1:11" ht="15">
      <c r="A51" s="4" t="s">
        <v>28</v>
      </c>
      <c r="B51" s="188"/>
      <c r="C51" s="182">
        <f>VLOOKUP(A51,'valores unitarios'!$C$16:$V$170,20,FALSE)</f>
        <v>608.46270968728982</v>
      </c>
      <c r="D51" s="176">
        <v>37</v>
      </c>
      <c r="E51" s="39">
        <f t="shared" si="0"/>
        <v>22513.120258429724</v>
      </c>
      <c r="F51" s="186">
        <f t="shared" si="6"/>
        <v>627.62928504243939</v>
      </c>
      <c r="G51" s="176">
        <v>37</v>
      </c>
      <c r="H51" s="39">
        <f t="shared" si="2"/>
        <v>23222.283546570259</v>
      </c>
      <c r="I51" s="186">
        <f t="shared" si="5"/>
        <v>647.39960752127627</v>
      </c>
      <c r="J51" s="176">
        <v>37</v>
      </c>
      <c r="K51" s="187">
        <f t="shared" si="4"/>
        <v>23953.785478287224</v>
      </c>
    </row>
    <row r="52" spans="1:11" ht="15">
      <c r="A52" s="4" t="s">
        <v>202</v>
      </c>
      <c r="B52" s="188"/>
      <c r="C52" s="182">
        <f>VLOOKUP(A52,'valores unitarios'!$C$16:$V$170,20,FALSE)</f>
        <v>4639.2389260752998</v>
      </c>
      <c r="D52" s="176">
        <v>20</v>
      </c>
      <c r="E52" s="39">
        <f t="shared" si="0"/>
        <v>92784.778521505999</v>
      </c>
      <c r="F52" s="186">
        <f t="shared" si="6"/>
        <v>4785.3749522466715</v>
      </c>
      <c r="G52" s="176">
        <v>20</v>
      </c>
      <c r="H52" s="39">
        <f t="shared" si="2"/>
        <v>95707.499044933429</v>
      </c>
      <c r="I52" s="186">
        <f t="shared" si="5"/>
        <v>4936.1142632424417</v>
      </c>
      <c r="J52" s="176">
        <v>20</v>
      </c>
      <c r="K52" s="187">
        <f t="shared" si="4"/>
        <v>98722.285264848833</v>
      </c>
    </row>
    <row r="53" spans="1:11" ht="15">
      <c r="A53" s="4" t="s">
        <v>29</v>
      </c>
      <c r="B53" s="188"/>
      <c r="C53" s="182">
        <f>VLOOKUP(A53,'valores unitarios'!$C$16:$V$170,20,FALSE)</f>
        <v>4104.1685129448406</v>
      </c>
      <c r="D53" s="176">
        <v>25</v>
      </c>
      <c r="E53" s="39">
        <f t="shared" si="0"/>
        <v>102604.21282362101</v>
      </c>
      <c r="F53" s="186">
        <f t="shared" si="6"/>
        <v>4233.449821102603</v>
      </c>
      <c r="G53" s="176">
        <v>25</v>
      </c>
      <c r="H53" s="39">
        <f t="shared" si="2"/>
        <v>105836.24552756507</v>
      </c>
      <c r="I53" s="186">
        <f t="shared" si="5"/>
        <v>4366.803490467335</v>
      </c>
      <c r="J53" s="176">
        <v>25</v>
      </c>
      <c r="K53" s="187">
        <f t="shared" si="4"/>
        <v>109170.08726168338</v>
      </c>
    </row>
    <row r="54" spans="1:11" ht="15">
      <c r="A54" s="4" t="s">
        <v>30</v>
      </c>
      <c r="B54" s="188"/>
      <c r="C54" s="182">
        <f>VLOOKUP(A54,'valores unitarios'!$C$16:$V$170,20,FALSE)</f>
        <v>5034.3430388805982</v>
      </c>
      <c r="D54" s="176">
        <v>67</v>
      </c>
      <c r="E54" s="39">
        <f t="shared" si="0"/>
        <v>337300.98360500007</v>
      </c>
      <c r="F54" s="186">
        <f t="shared" si="6"/>
        <v>5192.9248446053371</v>
      </c>
      <c r="G54" s="176">
        <v>67</v>
      </c>
      <c r="H54" s="39">
        <f t="shared" si="2"/>
        <v>347925.9645885576</v>
      </c>
      <c r="I54" s="186">
        <f t="shared" si="5"/>
        <v>5356.5019772104051</v>
      </c>
      <c r="J54" s="176">
        <v>67</v>
      </c>
      <c r="K54" s="187">
        <f t="shared" si="4"/>
        <v>358885.63247309712</v>
      </c>
    </row>
    <row r="55" spans="1:11" ht="15">
      <c r="A55" s="4" t="s">
        <v>31</v>
      </c>
      <c r="B55" s="188"/>
      <c r="C55" s="182">
        <f>VLOOKUP(A55,'valores unitarios'!$C$16:$V$170,20,FALSE)</f>
        <v>5085.6625787504636</v>
      </c>
      <c r="D55" s="176">
        <v>35</v>
      </c>
      <c r="E55" s="39">
        <f t="shared" si="0"/>
        <v>177998.19025626621</v>
      </c>
      <c r="F55" s="186">
        <f t="shared" si="6"/>
        <v>5245.8609499811027</v>
      </c>
      <c r="G55" s="176">
        <v>35</v>
      </c>
      <c r="H55" s="39">
        <f t="shared" si="2"/>
        <v>183605.1332493386</v>
      </c>
      <c r="I55" s="186">
        <f t="shared" si="5"/>
        <v>5411.1055699055078</v>
      </c>
      <c r="J55" s="176">
        <v>35</v>
      </c>
      <c r="K55" s="187">
        <f t="shared" si="4"/>
        <v>189388.69494669276</v>
      </c>
    </row>
    <row r="56" spans="1:11" ht="15">
      <c r="A56" s="4" t="s">
        <v>32</v>
      </c>
      <c r="B56" s="188"/>
      <c r="C56" s="182">
        <f>VLOOKUP(A56,'valores unitarios'!$C$16:$V$170,20,FALSE)</f>
        <v>8201.0475637365853</v>
      </c>
      <c r="D56" s="176">
        <v>25</v>
      </c>
      <c r="E56" s="39">
        <f t="shared" si="0"/>
        <v>205026.18909341464</v>
      </c>
      <c r="F56" s="186">
        <f t="shared" si="6"/>
        <v>8459.3805619942868</v>
      </c>
      <c r="G56" s="176">
        <v>25</v>
      </c>
      <c r="H56" s="39">
        <f t="shared" si="2"/>
        <v>211484.51404985716</v>
      </c>
      <c r="I56" s="186">
        <f t="shared" si="5"/>
        <v>8725.8510496971066</v>
      </c>
      <c r="J56" s="176">
        <v>25</v>
      </c>
      <c r="K56" s="187">
        <f t="shared" si="4"/>
        <v>218146.27624242767</v>
      </c>
    </row>
    <row r="57" spans="1:11" ht="15">
      <c r="A57" s="4" t="s">
        <v>203</v>
      </c>
      <c r="B57" s="188"/>
      <c r="C57" s="182">
        <f>VLOOKUP(A57,'valores unitarios'!$C$16:$V$170,20,FALSE)</f>
        <v>4590.2459557528318</v>
      </c>
      <c r="D57" s="176">
        <v>20</v>
      </c>
      <c r="E57" s="39">
        <f t="shared" si="0"/>
        <v>91804.919115056633</v>
      </c>
      <c r="F57" s="186">
        <f t="shared" si="6"/>
        <v>4734.8387033590461</v>
      </c>
      <c r="G57" s="176">
        <v>20</v>
      </c>
      <c r="H57" s="39">
        <f t="shared" si="2"/>
        <v>94696.77406718093</v>
      </c>
      <c r="I57" s="186">
        <f t="shared" si="5"/>
        <v>4883.9861225148561</v>
      </c>
      <c r="J57" s="176">
        <v>20</v>
      </c>
      <c r="K57" s="187">
        <f t="shared" si="4"/>
        <v>97679.722450297122</v>
      </c>
    </row>
    <row r="58" spans="1:11" ht="15">
      <c r="A58" s="4" t="s">
        <v>33</v>
      </c>
      <c r="B58" s="188"/>
      <c r="C58" s="182">
        <f>VLOOKUP(A58,'valores unitarios'!$C$16:$V$170,20,FALSE)</f>
        <v>14191.337657816915</v>
      </c>
      <c r="D58" s="176">
        <v>41</v>
      </c>
      <c r="E58" s="39">
        <f t="shared" si="0"/>
        <v>581844.84397049353</v>
      </c>
      <c r="F58" s="186">
        <f t="shared" si="6"/>
        <v>14638.364794038149</v>
      </c>
      <c r="G58" s="176">
        <v>41</v>
      </c>
      <c r="H58" s="39">
        <f t="shared" si="2"/>
        <v>600172.95655556407</v>
      </c>
      <c r="I58" s="186">
        <f t="shared" si="5"/>
        <v>15099.47328505035</v>
      </c>
      <c r="J58" s="176">
        <v>41</v>
      </c>
      <c r="K58" s="187">
        <f t="shared" si="4"/>
        <v>619078.40468706435</v>
      </c>
    </row>
    <row r="59" spans="1:11" ht="15">
      <c r="A59" s="4" t="s">
        <v>34</v>
      </c>
      <c r="B59" s="188"/>
      <c r="C59" s="182">
        <f>VLOOKUP(A59,'valores unitarios'!$C$16:$V$170,20,FALSE)</f>
        <v>17755.627899359763</v>
      </c>
      <c r="D59" s="176">
        <v>22</v>
      </c>
      <c r="E59" s="39">
        <f t="shared" si="0"/>
        <v>390623.8137859148</v>
      </c>
      <c r="F59" s="186">
        <f t="shared" si="6"/>
        <v>18314.930178189596</v>
      </c>
      <c r="G59" s="176">
        <v>22</v>
      </c>
      <c r="H59" s="39">
        <f t="shared" si="2"/>
        <v>402928.46392017108</v>
      </c>
      <c r="I59" s="186">
        <f t="shared" si="5"/>
        <v>18891.850478802568</v>
      </c>
      <c r="J59" s="176">
        <v>22</v>
      </c>
      <c r="K59" s="187">
        <f t="shared" si="4"/>
        <v>415620.71053365647</v>
      </c>
    </row>
    <row r="60" spans="1:11" ht="15">
      <c r="A60" s="4" t="s">
        <v>35</v>
      </c>
      <c r="B60" s="188"/>
      <c r="C60" s="182">
        <f>VLOOKUP(A60,'valores unitarios'!$C$16:$V$170,20,FALSE)</f>
        <v>9415.0588351423703</v>
      </c>
      <c r="D60" s="176">
        <v>25</v>
      </c>
      <c r="E60" s="39">
        <f t="shared" si="0"/>
        <v>235376.47087855925</v>
      </c>
      <c r="F60" s="186">
        <f t="shared" si="6"/>
        <v>9711.6331884493557</v>
      </c>
      <c r="G60" s="176">
        <v>25</v>
      </c>
      <c r="H60" s="39">
        <f t="shared" si="2"/>
        <v>242790.82971123391</v>
      </c>
      <c r="I60" s="186">
        <f t="shared" si="5"/>
        <v>10017.54963388551</v>
      </c>
      <c r="J60" s="176">
        <v>25</v>
      </c>
      <c r="K60" s="187">
        <f t="shared" si="4"/>
        <v>250438.74084713776</v>
      </c>
    </row>
    <row r="61" spans="1:11" ht="15">
      <c r="A61" s="4" t="s">
        <v>36</v>
      </c>
      <c r="B61" s="188"/>
      <c r="C61" s="182">
        <f>VLOOKUP(A61,'valores unitarios'!$C$16:$V$170,20,FALSE)</f>
        <v>8740.188274335811</v>
      </c>
      <c r="D61" s="176">
        <v>59</v>
      </c>
      <c r="E61" s="39">
        <f t="shared" si="0"/>
        <v>515671.10818581283</v>
      </c>
      <c r="F61" s="186">
        <f t="shared" si="6"/>
        <v>9015.5042049773892</v>
      </c>
      <c r="G61" s="176">
        <v>59</v>
      </c>
      <c r="H61" s="39">
        <f t="shared" si="2"/>
        <v>531914.74809366593</v>
      </c>
      <c r="I61" s="186">
        <f t="shared" si="5"/>
        <v>9299.492587434177</v>
      </c>
      <c r="J61" s="176">
        <v>59</v>
      </c>
      <c r="K61" s="187">
        <f t="shared" si="4"/>
        <v>548670.06265861646</v>
      </c>
    </row>
    <row r="62" spans="1:11" ht="15">
      <c r="A62" s="4" t="s">
        <v>37</v>
      </c>
      <c r="B62" s="188"/>
      <c r="C62" s="182">
        <f>VLOOKUP(A62,'valores unitarios'!$C$16:$V$170,20,FALSE)</f>
        <v>6209.1023789321689</v>
      </c>
      <c r="D62" s="176">
        <v>25</v>
      </c>
      <c r="E62" s="39">
        <f t="shared" si="0"/>
        <v>155227.55947330422</v>
      </c>
      <c r="F62" s="186">
        <f t="shared" si="6"/>
        <v>6404.6891038685326</v>
      </c>
      <c r="G62" s="176">
        <v>25</v>
      </c>
      <c r="H62" s="39">
        <f t="shared" si="2"/>
        <v>160117.22759671332</v>
      </c>
      <c r="I62" s="186">
        <f t="shared" si="5"/>
        <v>6606.4368106403917</v>
      </c>
      <c r="J62" s="176">
        <v>25</v>
      </c>
      <c r="K62" s="187">
        <f t="shared" si="4"/>
        <v>165160.92026600978</v>
      </c>
    </row>
    <row r="63" spans="1:11" ht="15">
      <c r="A63" s="4" t="s">
        <v>38</v>
      </c>
      <c r="B63" s="188"/>
      <c r="C63" s="182">
        <f>VLOOKUP(A63,'valores unitarios'!$C$16:$V$170,20,FALSE)</f>
        <v>22618.770213600739</v>
      </c>
      <c r="D63" s="176">
        <v>56</v>
      </c>
      <c r="E63" s="39">
        <f t="shared" si="0"/>
        <v>1266651.1319616414</v>
      </c>
      <c r="F63" s="186">
        <f t="shared" si="6"/>
        <v>23331.261475329164</v>
      </c>
      <c r="G63" s="176">
        <v>56</v>
      </c>
      <c r="H63" s="39">
        <f t="shared" si="2"/>
        <v>1306550.6426184331</v>
      </c>
      <c r="I63" s="186">
        <f t="shared" si="5"/>
        <v>24066.196211802031</v>
      </c>
      <c r="J63" s="176">
        <v>56</v>
      </c>
      <c r="K63" s="187">
        <f t="shared" si="4"/>
        <v>1347706.9878609139</v>
      </c>
    </row>
    <row r="64" spans="1:11" ht="15">
      <c r="A64" s="4" t="s">
        <v>39</v>
      </c>
      <c r="B64" s="188"/>
      <c r="C64" s="182">
        <f>VLOOKUP(A64,'valores unitarios'!$C$16:$V$170,20,FALSE)</f>
        <v>23399.509955980073</v>
      </c>
      <c r="D64" s="176">
        <v>65</v>
      </c>
      <c r="E64" s="39">
        <f t="shared" si="0"/>
        <v>1520968.1471387048</v>
      </c>
      <c r="F64" s="186">
        <f t="shared" si="6"/>
        <v>24136.594519593444</v>
      </c>
      <c r="G64" s="176">
        <v>65</v>
      </c>
      <c r="H64" s="39">
        <f t="shared" si="2"/>
        <v>1568878.6437735739</v>
      </c>
      <c r="I64" s="186">
        <f t="shared" si="5"/>
        <v>24896.897246960638</v>
      </c>
      <c r="J64" s="176">
        <v>65</v>
      </c>
      <c r="K64" s="187">
        <f t="shared" si="4"/>
        <v>1618298.3210524414</v>
      </c>
    </row>
    <row r="65" spans="1:11" ht="15">
      <c r="A65" s="4" t="s">
        <v>204</v>
      </c>
      <c r="B65" s="188"/>
      <c r="C65" s="182">
        <f>VLOOKUP(A65,'valores unitarios'!$C$16:$V$170,20,FALSE)</f>
        <v>35728.355398190935</v>
      </c>
      <c r="D65" s="176">
        <v>25</v>
      </c>
      <c r="E65" s="39">
        <f t="shared" si="0"/>
        <v>893208.88495477336</v>
      </c>
      <c r="F65" s="186">
        <f t="shared" si="6"/>
        <v>36853.798593233951</v>
      </c>
      <c r="G65" s="176">
        <v>25</v>
      </c>
      <c r="H65" s="39">
        <f t="shared" si="2"/>
        <v>921344.96483084874</v>
      </c>
      <c r="I65" s="186">
        <f t="shared" si="5"/>
        <v>38014.693248920819</v>
      </c>
      <c r="J65" s="176">
        <v>25</v>
      </c>
      <c r="K65" s="187">
        <f t="shared" si="4"/>
        <v>950367.33122302045</v>
      </c>
    </row>
    <row r="66" spans="1:11" ht="15">
      <c r="A66" s="4" t="s">
        <v>205</v>
      </c>
      <c r="B66" s="188"/>
      <c r="C66" s="182">
        <f>VLOOKUP(A66,'valores unitarios'!$C$16:$V$170,20,FALSE)</f>
        <v>38329.713077592409</v>
      </c>
      <c r="D66" s="176">
        <v>25</v>
      </c>
      <c r="E66" s="39">
        <f t="shared" si="0"/>
        <v>958242.82693981018</v>
      </c>
      <c r="F66" s="186">
        <f t="shared" si="6"/>
        <v>39537.099039536566</v>
      </c>
      <c r="G66" s="176">
        <v>25</v>
      </c>
      <c r="H66" s="39">
        <f t="shared" si="2"/>
        <v>988427.47598841414</v>
      </c>
      <c r="I66" s="186">
        <f t="shared" si="5"/>
        <v>40782.51765928197</v>
      </c>
      <c r="J66" s="176">
        <v>25</v>
      </c>
      <c r="K66" s="187">
        <f t="shared" si="4"/>
        <v>1019562.9414820493</v>
      </c>
    </row>
    <row r="67" spans="1:11" ht="15">
      <c r="A67" s="4" t="s">
        <v>206</v>
      </c>
      <c r="B67" s="188"/>
      <c r="C67" s="182">
        <f>VLOOKUP(A67,'valores unitarios'!$C$16:$V$170,20,FALSE)</f>
        <v>106022.59815447526</v>
      </c>
      <c r="D67" s="176">
        <v>20</v>
      </c>
      <c r="E67" s="39">
        <f t="shared" si="0"/>
        <v>2120451.9630895052</v>
      </c>
      <c r="F67" s="186">
        <f t="shared" si="6"/>
        <v>109362.30999634122</v>
      </c>
      <c r="G67" s="176">
        <v>20</v>
      </c>
      <c r="H67" s="39">
        <f t="shared" si="2"/>
        <v>2187246.1999268243</v>
      </c>
      <c r="I67" s="186">
        <f t="shared" si="5"/>
        <v>112807.22276122597</v>
      </c>
      <c r="J67" s="176">
        <v>20</v>
      </c>
      <c r="K67" s="187">
        <f t="shared" si="4"/>
        <v>2256144.4552245196</v>
      </c>
    </row>
    <row r="68" spans="1:11" ht="15">
      <c r="A68" s="4" t="s">
        <v>40</v>
      </c>
      <c r="B68" s="188"/>
      <c r="C68" s="182">
        <f>VLOOKUP(A68,'valores unitarios'!$C$16:$V$170,20,FALSE)</f>
        <v>109951.19798296508</v>
      </c>
      <c r="D68" s="176">
        <v>2</v>
      </c>
      <c r="E68" s="39">
        <f t="shared" si="0"/>
        <v>219902.39596593016</v>
      </c>
      <c r="F68" s="186">
        <f t="shared" si="6"/>
        <v>113414.66071942849</v>
      </c>
      <c r="G68" s="176">
        <v>2</v>
      </c>
      <c r="H68" s="39">
        <f t="shared" si="2"/>
        <v>226829.32143885698</v>
      </c>
      <c r="I68" s="186">
        <f t="shared" si="5"/>
        <v>116987.22253209048</v>
      </c>
      <c r="J68" s="176">
        <v>2</v>
      </c>
      <c r="K68" s="187">
        <f t="shared" si="4"/>
        <v>233974.44506418097</v>
      </c>
    </row>
    <row r="69" spans="1:11" ht="15">
      <c r="A69" s="4" t="s">
        <v>41</v>
      </c>
      <c r="B69" s="188"/>
      <c r="C69" s="182">
        <f>VLOOKUP(A69,'valores unitarios'!$C$16:$V$170,20,FALSE)</f>
        <v>1134.779869290488</v>
      </c>
      <c r="D69" s="176">
        <v>96</v>
      </c>
      <c r="E69" s="39">
        <f t="shared" si="0"/>
        <v>108938.86745188685</v>
      </c>
      <c r="F69" s="186">
        <f t="shared" si="6"/>
        <v>1170.5254351731385</v>
      </c>
      <c r="G69" s="176">
        <v>96</v>
      </c>
      <c r="H69" s="39">
        <f t="shared" si="2"/>
        <v>112370.4417766213</v>
      </c>
      <c r="I69" s="186">
        <f t="shared" si="5"/>
        <v>1207.3969863810923</v>
      </c>
      <c r="J69" s="176">
        <v>96</v>
      </c>
      <c r="K69" s="187">
        <f t="shared" si="4"/>
        <v>115910.11069258486</v>
      </c>
    </row>
    <row r="70" spans="1:11" ht="15">
      <c r="A70" s="4" t="s">
        <v>42</v>
      </c>
      <c r="B70" s="188"/>
      <c r="C70" s="182">
        <f>VLOOKUP(A70,'valores unitarios'!$C$16:$V$170,20,FALSE)</f>
        <v>4046.5530135437075</v>
      </c>
      <c r="D70" s="176">
        <v>96</v>
      </c>
      <c r="E70" s="39">
        <f t="shared" si="0"/>
        <v>388469.08930019592</v>
      </c>
      <c r="F70" s="186">
        <f t="shared" si="6"/>
        <v>4174.0194334703347</v>
      </c>
      <c r="G70" s="176">
        <v>96</v>
      </c>
      <c r="H70" s="39">
        <f t="shared" si="2"/>
        <v>400705.86561315216</v>
      </c>
      <c r="I70" s="186">
        <f t="shared" si="5"/>
        <v>4305.50104562465</v>
      </c>
      <c r="J70" s="176">
        <v>96</v>
      </c>
      <c r="K70" s="187">
        <f t="shared" si="4"/>
        <v>413328.10037996643</v>
      </c>
    </row>
    <row r="71" spans="1:11" ht="15">
      <c r="A71" s="4" t="s">
        <v>43</v>
      </c>
      <c r="B71" s="188"/>
      <c r="C71" s="182">
        <f>VLOOKUP(A71,'valores unitarios'!$C$16:$V$170,20,FALSE)</f>
        <v>4410.4070128189878</v>
      </c>
      <c r="D71" s="176">
        <v>96</v>
      </c>
      <c r="E71" s="39">
        <f t="shared" si="0"/>
        <v>423399.0732306228</v>
      </c>
      <c r="F71" s="186">
        <f t="shared" si="6"/>
        <v>4549.3348337227862</v>
      </c>
      <c r="G71" s="176">
        <v>96</v>
      </c>
      <c r="H71" s="39">
        <f t="shared" si="2"/>
        <v>436736.14403738745</v>
      </c>
      <c r="I71" s="186">
        <f t="shared" si="5"/>
        <v>4692.6388809850541</v>
      </c>
      <c r="J71" s="176">
        <v>96</v>
      </c>
      <c r="K71" s="187">
        <f t="shared" si="4"/>
        <v>450493.3325745652</v>
      </c>
    </row>
    <row r="72" spans="1:11" ht="15">
      <c r="A72" s="4" t="s">
        <v>44</v>
      </c>
      <c r="B72" s="188"/>
      <c r="C72" s="182">
        <f>VLOOKUP(A72,'valores unitarios'!$C$16:$V$170,20,FALSE)</f>
        <v>4381.536597499663</v>
      </c>
      <c r="D72" s="176">
        <v>96</v>
      </c>
      <c r="E72" s="39">
        <f t="shared" si="0"/>
        <v>420627.51335996762</v>
      </c>
      <c r="F72" s="186">
        <f t="shared" si="6"/>
        <v>4519.5550003209028</v>
      </c>
      <c r="G72" s="176">
        <v>96</v>
      </c>
      <c r="H72" s="39">
        <f t="shared" si="2"/>
        <v>433877.28003080667</v>
      </c>
      <c r="I72" s="186">
        <f t="shared" si="5"/>
        <v>4661.9209828310113</v>
      </c>
      <c r="J72" s="176">
        <v>96</v>
      </c>
      <c r="K72" s="187">
        <f t="shared" si="4"/>
        <v>447544.41435177706</v>
      </c>
    </row>
    <row r="73" spans="1:11" ht="15">
      <c r="A73" s="4" t="s">
        <v>46</v>
      </c>
      <c r="B73" s="188"/>
      <c r="C73" s="182">
        <f>VLOOKUP(A73,'valores unitarios'!$C$16:$V$170,20,FALSE)</f>
        <v>5823.4644424060079</v>
      </c>
      <c r="D73" s="176">
        <v>96</v>
      </c>
      <c r="E73" s="39">
        <f t="shared" si="0"/>
        <v>559052.5864709767</v>
      </c>
      <c r="F73" s="186">
        <f t="shared" si="6"/>
        <v>6006.9035723417974</v>
      </c>
      <c r="G73" s="176">
        <v>96</v>
      </c>
      <c r="H73" s="39">
        <f t="shared" si="2"/>
        <v>576662.74294481252</v>
      </c>
      <c r="I73" s="186">
        <f t="shared" si="5"/>
        <v>6196.1210348705636</v>
      </c>
      <c r="J73" s="176">
        <v>96</v>
      </c>
      <c r="K73" s="187">
        <f t="shared" si="4"/>
        <v>594827.61934757407</v>
      </c>
    </row>
    <row r="74" spans="1:11" ht="15">
      <c r="A74" s="4" t="s">
        <v>47</v>
      </c>
      <c r="B74" s="188"/>
      <c r="C74" s="182">
        <f>VLOOKUP(A74,'valores unitarios'!$C$16:$V$170,20,FALSE)</f>
        <v>6630.2528739988529</v>
      </c>
      <c r="D74" s="176">
        <v>97</v>
      </c>
      <c r="E74" s="39">
        <f t="shared" si="0"/>
        <v>643134.52877788874</v>
      </c>
      <c r="F74" s="186">
        <f t="shared" si="6"/>
        <v>6839.1058395298169</v>
      </c>
      <c r="G74" s="176">
        <v>97</v>
      </c>
      <c r="H74" s="39">
        <f t="shared" si="2"/>
        <v>663393.26643439219</v>
      </c>
      <c r="I74" s="186">
        <f t="shared" si="5"/>
        <v>7054.5376734750062</v>
      </c>
      <c r="J74" s="176">
        <v>97</v>
      </c>
      <c r="K74" s="187">
        <f t="shared" si="4"/>
        <v>684290.15432707558</v>
      </c>
    </row>
    <row r="75" spans="1:11" ht="15">
      <c r="A75" s="4" t="s">
        <v>48</v>
      </c>
      <c r="B75" s="188"/>
      <c r="C75" s="182">
        <f>VLOOKUP(A75,'valores unitarios'!$C$16:$V$170,20,FALSE)</f>
        <v>6862.4293862276909</v>
      </c>
      <c r="D75" s="176">
        <v>96</v>
      </c>
      <c r="E75" s="39">
        <f t="shared" ref="E75:E138" si="7">C75*D75</f>
        <v>658793.22107785835</v>
      </c>
      <c r="F75" s="186">
        <f t="shared" si="6"/>
        <v>7078.5959118938636</v>
      </c>
      <c r="G75" s="176">
        <v>96</v>
      </c>
      <c r="H75" s="39">
        <f t="shared" si="2"/>
        <v>679545.20754181093</v>
      </c>
      <c r="I75" s="186">
        <f t="shared" si="5"/>
        <v>7301.57168311852</v>
      </c>
      <c r="J75" s="176">
        <v>96</v>
      </c>
      <c r="K75" s="187">
        <f t="shared" si="4"/>
        <v>700950.88157937792</v>
      </c>
    </row>
    <row r="76" spans="1:11" ht="15">
      <c r="A76" s="4" t="s">
        <v>49</v>
      </c>
      <c r="B76" s="188"/>
      <c r="C76" s="182">
        <f>VLOOKUP(A76,'valores unitarios'!$C$16:$V$170,20,FALSE)</f>
        <v>4897.6096700259868</v>
      </c>
      <c r="D76" s="176">
        <v>26</v>
      </c>
      <c r="E76" s="39">
        <f t="shared" si="7"/>
        <v>127337.85142067565</v>
      </c>
      <c r="F76" s="186">
        <f t="shared" si="6"/>
        <v>5051.8843746318053</v>
      </c>
      <c r="G76" s="176">
        <v>26</v>
      </c>
      <c r="H76" s="39">
        <f t="shared" si="2"/>
        <v>131348.99374042693</v>
      </c>
      <c r="I76" s="186">
        <f t="shared" si="5"/>
        <v>5211.0187324327071</v>
      </c>
      <c r="J76" s="176">
        <v>26</v>
      </c>
      <c r="K76" s="187">
        <f t="shared" si="4"/>
        <v>135486.48704325038</v>
      </c>
    </row>
    <row r="77" spans="1:11" ht="15">
      <c r="A77" s="4" t="s">
        <v>50</v>
      </c>
      <c r="B77" s="188"/>
      <c r="C77" s="182">
        <f>VLOOKUP(A77,'valores unitarios'!$C$16:$V$170,20,FALSE)</f>
        <v>4961.1722516314885</v>
      </c>
      <c r="D77" s="176">
        <v>30</v>
      </c>
      <c r="E77" s="39">
        <f t="shared" si="7"/>
        <v>148835.16754894465</v>
      </c>
      <c r="F77" s="186">
        <f t="shared" si="6"/>
        <v>5117.4491775578808</v>
      </c>
      <c r="G77" s="176">
        <v>30</v>
      </c>
      <c r="H77" s="39">
        <f t="shared" si="2"/>
        <v>153523.47532673643</v>
      </c>
      <c r="I77" s="186">
        <f t="shared" si="5"/>
        <v>5278.6488266509541</v>
      </c>
      <c r="J77" s="176">
        <v>30</v>
      </c>
      <c r="K77" s="187">
        <f t="shared" si="4"/>
        <v>158359.46479952862</v>
      </c>
    </row>
    <row r="78" spans="1:11" ht="15">
      <c r="A78" s="4" t="s">
        <v>207</v>
      </c>
      <c r="B78" s="188"/>
      <c r="C78" s="182">
        <f>VLOOKUP(A78,'valores unitarios'!$C$16:$V$170,20,FALSE)</f>
        <v>6228.5101792960886</v>
      </c>
      <c r="D78" s="176">
        <v>30</v>
      </c>
      <c r="E78" s="39">
        <f t="shared" si="7"/>
        <v>186855.30537888265</v>
      </c>
      <c r="F78" s="186">
        <f t="shared" si="6"/>
        <v>6424.7082499439157</v>
      </c>
      <c r="G78" s="176">
        <v>30</v>
      </c>
      <c r="H78" s="39">
        <f t="shared" si="2"/>
        <v>192741.24749831748</v>
      </c>
      <c r="I78" s="186">
        <f t="shared" si="5"/>
        <v>6627.0865598171495</v>
      </c>
      <c r="J78" s="176">
        <v>30</v>
      </c>
      <c r="K78" s="187">
        <f t="shared" si="4"/>
        <v>198812.59679451448</v>
      </c>
    </row>
    <row r="79" spans="1:11" ht="15">
      <c r="A79" s="4" t="s">
        <v>208</v>
      </c>
      <c r="B79" s="188"/>
      <c r="C79" s="182">
        <f>VLOOKUP(A79,'valores unitarios'!$C$16:$V$170,20,FALSE)</f>
        <v>34701.1774315035</v>
      </c>
      <c r="D79" s="176">
        <v>5</v>
      </c>
      <c r="E79" s="39">
        <f t="shared" si="7"/>
        <v>173505.88715751749</v>
      </c>
      <c r="F79" s="186">
        <f t="shared" si="6"/>
        <v>35794.264520595862</v>
      </c>
      <c r="G79" s="176">
        <v>5</v>
      </c>
      <c r="H79" s="39">
        <f t="shared" si="2"/>
        <v>178971.32260297931</v>
      </c>
      <c r="I79" s="186">
        <f t="shared" si="5"/>
        <v>36921.783852994631</v>
      </c>
      <c r="J79" s="176">
        <v>5</v>
      </c>
      <c r="K79" s="187">
        <f t="shared" si="4"/>
        <v>184608.91926497314</v>
      </c>
    </row>
    <row r="80" spans="1:11" ht="15">
      <c r="A80" s="4" t="s">
        <v>52</v>
      </c>
      <c r="B80" s="188"/>
      <c r="C80" s="182">
        <f>VLOOKUP(A80,'valores unitarios'!$C$16:$V$170,20,FALSE)</f>
        <v>10726.073925678224</v>
      </c>
      <c r="D80" s="176">
        <v>7</v>
      </c>
      <c r="E80" s="39">
        <f t="shared" si="7"/>
        <v>75082.517479747563</v>
      </c>
      <c r="F80" s="186">
        <f t="shared" si="6"/>
        <v>11063.945254337088</v>
      </c>
      <c r="G80" s="176">
        <v>7</v>
      </c>
      <c r="H80" s="39">
        <f t="shared" si="2"/>
        <v>77447.616780359618</v>
      </c>
      <c r="I80" s="186">
        <f t="shared" ref="I80:I142" si="8">F80*$C$6+F80</f>
        <v>11412.459529848706</v>
      </c>
      <c r="J80" s="176">
        <v>7</v>
      </c>
      <c r="K80" s="187">
        <f t="shared" si="4"/>
        <v>79887.216708940934</v>
      </c>
    </row>
    <row r="81" spans="1:11" ht="15">
      <c r="A81" s="4" t="s">
        <v>53</v>
      </c>
      <c r="B81" s="188"/>
      <c r="C81" s="182">
        <f>VLOOKUP(A81,'valores unitarios'!$C$16:$V$170,20,FALSE)</f>
        <v>5797.3706723121977</v>
      </c>
      <c r="D81" s="176">
        <v>34</v>
      </c>
      <c r="E81" s="39">
        <f t="shared" si="7"/>
        <v>197110.60285861473</v>
      </c>
      <c r="F81" s="186">
        <f t="shared" ref="F81:F142" si="9">C81*$C$6+C81</f>
        <v>5979.9878484900319</v>
      </c>
      <c r="G81" s="176">
        <v>34</v>
      </c>
      <c r="H81" s="39">
        <f t="shared" ref="H81:H103" si="10">F81*G81</f>
        <v>203319.58684866107</v>
      </c>
      <c r="I81" s="186">
        <f t="shared" si="8"/>
        <v>6168.3574657174677</v>
      </c>
      <c r="J81" s="176">
        <v>34</v>
      </c>
      <c r="K81" s="187">
        <f t="shared" ref="K81:K103" si="11">I81*J81</f>
        <v>209724.15383439389</v>
      </c>
    </row>
    <row r="82" spans="1:11" ht="15">
      <c r="A82" s="4" t="s">
        <v>209</v>
      </c>
      <c r="B82" s="188"/>
      <c r="C82" s="182">
        <f>VLOOKUP(A82,'valores unitarios'!$C$16:$V$170,20,FALSE)</f>
        <v>15633.032420538209</v>
      </c>
      <c r="D82" s="176">
        <v>6</v>
      </c>
      <c r="E82" s="39">
        <f t="shared" si="7"/>
        <v>93798.194523229264</v>
      </c>
      <c r="F82" s="186">
        <f t="shared" si="9"/>
        <v>16125.472941785163</v>
      </c>
      <c r="G82" s="176">
        <v>6</v>
      </c>
      <c r="H82" s="39">
        <f t="shared" si="10"/>
        <v>96752.837650710979</v>
      </c>
      <c r="I82" s="186">
        <f t="shared" si="8"/>
        <v>16633.425339451394</v>
      </c>
      <c r="J82" s="176">
        <v>6</v>
      </c>
      <c r="K82" s="187">
        <f t="shared" si="11"/>
        <v>99800.552036708366</v>
      </c>
    </row>
    <row r="83" spans="1:11" ht="15">
      <c r="A83" s="4" t="s">
        <v>54</v>
      </c>
      <c r="B83" s="188"/>
      <c r="C83" s="182">
        <f>VLOOKUP(A83,'valores unitarios'!$C$16:$V$170,20,FALSE)</f>
        <v>2236.2931111902572</v>
      </c>
      <c r="D83" s="176">
        <v>10</v>
      </c>
      <c r="E83" s="39">
        <f t="shared" si="7"/>
        <v>22362.931111902573</v>
      </c>
      <c r="F83" s="186">
        <f t="shared" si="9"/>
        <v>2306.73634419275</v>
      </c>
      <c r="G83" s="176">
        <v>10</v>
      </c>
      <c r="H83" s="39">
        <f t="shared" si="10"/>
        <v>23067.3634419275</v>
      </c>
      <c r="I83" s="186">
        <f t="shared" si="8"/>
        <v>2379.3985390348216</v>
      </c>
      <c r="J83" s="176">
        <v>10</v>
      </c>
      <c r="K83" s="187">
        <f t="shared" si="11"/>
        <v>23793.985390348214</v>
      </c>
    </row>
    <row r="84" spans="1:11" ht="15">
      <c r="A84" s="4" t="s">
        <v>55</v>
      </c>
      <c r="B84" s="188"/>
      <c r="C84" s="182">
        <f>VLOOKUP(A84,'valores unitarios'!$C$16:$V$170,20,FALSE)</f>
        <v>22245.067709612376</v>
      </c>
      <c r="D84" s="176">
        <v>71</v>
      </c>
      <c r="E84" s="39">
        <f t="shared" si="7"/>
        <v>1579399.8073824786</v>
      </c>
      <c r="F84" s="186">
        <f t="shared" si="9"/>
        <v>22945.787342465166</v>
      </c>
      <c r="G84" s="176">
        <v>71</v>
      </c>
      <c r="H84" s="39">
        <f t="shared" si="10"/>
        <v>1629150.9013150267</v>
      </c>
      <c r="I84" s="186">
        <f t="shared" si="8"/>
        <v>23668.579643752819</v>
      </c>
      <c r="J84" s="176">
        <v>71</v>
      </c>
      <c r="K84" s="187">
        <f t="shared" si="11"/>
        <v>1680469.1547064502</v>
      </c>
    </row>
    <row r="85" spans="1:11" ht="15">
      <c r="A85" s="4" t="s">
        <v>56</v>
      </c>
      <c r="B85" s="188"/>
      <c r="C85" s="182">
        <f>VLOOKUP(A85,'valores unitarios'!$C$16:$V$170,20,FALSE)</f>
        <v>8102.8957082763109</v>
      </c>
      <c r="D85" s="176">
        <v>310</v>
      </c>
      <c r="E85" s="39">
        <f t="shared" si="7"/>
        <v>2511897.6695656562</v>
      </c>
      <c r="F85" s="186">
        <f t="shared" si="9"/>
        <v>8358.136923087015</v>
      </c>
      <c r="G85" s="176">
        <v>310</v>
      </c>
      <c r="H85" s="39">
        <f t="shared" si="10"/>
        <v>2591022.4461569749</v>
      </c>
      <c r="I85" s="186">
        <f t="shared" si="8"/>
        <v>8621.4182361642561</v>
      </c>
      <c r="J85" s="176">
        <v>310</v>
      </c>
      <c r="K85" s="187">
        <f t="shared" si="11"/>
        <v>2672639.6532109194</v>
      </c>
    </row>
    <row r="86" spans="1:11" ht="15">
      <c r="A86" s="4" t="s">
        <v>57</v>
      </c>
      <c r="B86" s="188"/>
      <c r="C86" s="182">
        <f>VLOOKUP(A86,'valores unitarios'!$C$16:$V$170,20,FALSE)</f>
        <v>27602.92762039608</v>
      </c>
      <c r="D86" s="176">
        <v>25</v>
      </c>
      <c r="E86" s="39">
        <f t="shared" si="7"/>
        <v>690073.19050990196</v>
      </c>
      <c r="F86" s="186">
        <f t="shared" si="9"/>
        <v>28472.419840438557</v>
      </c>
      <c r="G86" s="176">
        <v>25</v>
      </c>
      <c r="H86" s="39">
        <f t="shared" si="10"/>
        <v>711810.49601096392</v>
      </c>
      <c r="I86" s="186">
        <f t="shared" si="8"/>
        <v>29369.301065412372</v>
      </c>
      <c r="J86" s="176">
        <v>25</v>
      </c>
      <c r="K86" s="187">
        <f t="shared" si="11"/>
        <v>734232.52663530933</v>
      </c>
    </row>
    <row r="87" spans="1:11" ht="15">
      <c r="A87" s="4" t="s">
        <v>58</v>
      </c>
      <c r="B87" s="188"/>
      <c r="C87" s="182">
        <f>VLOOKUP(A87,'valores unitarios'!$C$16:$V$170,20,FALSE)</f>
        <v>6033.3271300924989</v>
      </c>
      <c r="D87" s="176">
        <v>5</v>
      </c>
      <c r="E87" s="39">
        <f t="shared" si="7"/>
        <v>30166.635650462493</v>
      </c>
      <c r="F87" s="186">
        <f t="shared" si="9"/>
        <v>6223.3769346904128</v>
      </c>
      <c r="G87" s="176">
        <v>5</v>
      </c>
      <c r="H87" s="39">
        <f t="shared" si="10"/>
        <v>31116.884673452063</v>
      </c>
      <c r="I87" s="186">
        <f t="shared" si="8"/>
        <v>6419.4133081331611</v>
      </c>
      <c r="J87" s="176">
        <v>5</v>
      </c>
      <c r="K87" s="187">
        <f t="shared" si="11"/>
        <v>32097.066540665804</v>
      </c>
    </row>
    <row r="88" spans="1:11" ht="15">
      <c r="A88" s="4" t="s">
        <v>107</v>
      </c>
      <c r="B88" s="188"/>
      <c r="C88" s="182">
        <f>VLOOKUP(A88,'valores unitarios'!$C$16:$V$170,20,FALSE)</f>
        <v>7900.8111777740751</v>
      </c>
      <c r="D88" s="176">
        <v>96</v>
      </c>
      <c r="E88" s="39">
        <f t="shared" si="7"/>
        <v>758477.87306631124</v>
      </c>
      <c r="F88" s="186">
        <f t="shared" si="9"/>
        <v>8149.686729873958</v>
      </c>
      <c r="G88" s="176">
        <v>96</v>
      </c>
      <c r="H88" s="39">
        <f t="shared" si="10"/>
        <v>782369.92606789991</v>
      </c>
      <c r="I88" s="186">
        <f t="shared" si="8"/>
        <v>8406.4018618649879</v>
      </c>
      <c r="J88" s="176">
        <v>96</v>
      </c>
      <c r="K88" s="187">
        <f t="shared" si="11"/>
        <v>807014.5787390389</v>
      </c>
    </row>
    <row r="89" spans="1:11" ht="15">
      <c r="A89" s="4" t="s">
        <v>210</v>
      </c>
      <c r="B89" s="188"/>
      <c r="C89" s="182">
        <f>VLOOKUP(A89,'valores unitarios'!$C$16:$V$170,20,FALSE)</f>
        <v>8929.8570135546161</v>
      </c>
      <c r="D89" s="176">
        <v>70</v>
      </c>
      <c r="E89" s="39">
        <f t="shared" si="7"/>
        <v>625089.99094882316</v>
      </c>
      <c r="F89" s="186">
        <f t="shared" si="9"/>
        <v>9211.1475094815869</v>
      </c>
      <c r="G89" s="176">
        <v>70</v>
      </c>
      <c r="H89" s="39">
        <f t="shared" si="10"/>
        <v>644780.32566371106</v>
      </c>
      <c r="I89" s="186">
        <f t="shared" si="8"/>
        <v>9501.2986560302561</v>
      </c>
      <c r="J89" s="176">
        <v>70</v>
      </c>
      <c r="K89" s="187">
        <f t="shared" si="11"/>
        <v>665090.90592211788</v>
      </c>
    </row>
    <row r="90" spans="1:11" ht="15">
      <c r="A90" s="4" t="s">
        <v>59</v>
      </c>
      <c r="B90" s="188"/>
      <c r="C90" s="182">
        <f>VLOOKUP(A90,'valores unitarios'!$C$16:$V$170,20,FALSE)</f>
        <v>11034.361022269377</v>
      </c>
      <c r="D90" s="176">
        <v>96</v>
      </c>
      <c r="E90" s="39">
        <f t="shared" si="7"/>
        <v>1059298.6581378602</v>
      </c>
      <c r="F90" s="186">
        <f t="shared" si="9"/>
        <v>11381.943394470862</v>
      </c>
      <c r="G90" s="176">
        <v>96</v>
      </c>
      <c r="H90" s="39">
        <f t="shared" si="10"/>
        <v>1092666.5658692028</v>
      </c>
      <c r="I90" s="186">
        <f t="shared" si="8"/>
        <v>11740.474611396694</v>
      </c>
      <c r="J90" s="176">
        <v>96</v>
      </c>
      <c r="K90" s="187">
        <f t="shared" si="11"/>
        <v>1127085.5626940825</v>
      </c>
    </row>
    <row r="91" spans="1:11" ht="15">
      <c r="A91" s="4" t="s">
        <v>60</v>
      </c>
      <c r="B91" s="188"/>
      <c r="C91" s="182">
        <f>VLOOKUP(A91,'valores unitarios'!$C$16:$V$170,20,FALSE)</f>
        <v>6822.6092660528129</v>
      </c>
      <c r="D91" s="176">
        <v>96</v>
      </c>
      <c r="E91" s="39">
        <f t="shared" si="7"/>
        <v>654970.48954107007</v>
      </c>
      <c r="F91" s="186">
        <f t="shared" si="9"/>
        <v>7037.521457933477</v>
      </c>
      <c r="G91" s="176">
        <v>96</v>
      </c>
      <c r="H91" s="39">
        <f t="shared" si="10"/>
        <v>675602.05996161373</v>
      </c>
      <c r="I91" s="186">
        <f t="shared" si="8"/>
        <v>7259.2033838583811</v>
      </c>
      <c r="J91" s="176">
        <v>96</v>
      </c>
      <c r="K91" s="187">
        <f t="shared" si="11"/>
        <v>696883.52485040459</v>
      </c>
    </row>
    <row r="92" spans="1:11" ht="15">
      <c r="A92" s="4" t="s">
        <v>61</v>
      </c>
      <c r="B92" s="188"/>
      <c r="C92" s="182">
        <f>VLOOKUP(A92,'valores unitarios'!$C$16:$V$170,20,FALSE)</f>
        <v>3172.6480200704909</v>
      </c>
      <c r="D92" s="176">
        <v>15</v>
      </c>
      <c r="E92" s="39">
        <f t="shared" si="7"/>
        <v>47589.720301057365</v>
      </c>
      <c r="F92" s="186">
        <f t="shared" si="9"/>
        <v>3272.5864327027116</v>
      </c>
      <c r="G92" s="176">
        <v>15</v>
      </c>
      <c r="H92" s="39">
        <f t="shared" si="10"/>
        <v>49088.796490540677</v>
      </c>
      <c r="I92" s="186">
        <f t="shared" si="8"/>
        <v>3375.6729053328472</v>
      </c>
      <c r="J92" s="176">
        <v>15</v>
      </c>
      <c r="K92" s="187">
        <f t="shared" si="11"/>
        <v>50635.09357999271</v>
      </c>
    </row>
    <row r="93" spans="1:11" ht="15">
      <c r="A93" s="4" t="s">
        <v>62</v>
      </c>
      <c r="B93" s="188"/>
      <c r="C93" s="182">
        <f>VLOOKUP(A93,'valores unitarios'!$C$16:$V$170,20,FALSE)</f>
        <v>3408.7014611906652</v>
      </c>
      <c r="D93" s="176">
        <v>18</v>
      </c>
      <c r="E93" s="39">
        <f t="shared" si="7"/>
        <v>61356.62630143197</v>
      </c>
      <c r="F93" s="186">
        <f t="shared" si="9"/>
        <v>3516.0755572181711</v>
      </c>
      <c r="G93" s="176">
        <v>18</v>
      </c>
      <c r="H93" s="39">
        <f t="shared" si="10"/>
        <v>63289.360029927077</v>
      </c>
      <c r="I93" s="186">
        <f t="shared" si="8"/>
        <v>3626.8319372705437</v>
      </c>
      <c r="J93" s="176">
        <v>18</v>
      </c>
      <c r="K93" s="187">
        <f t="shared" si="11"/>
        <v>65282.974870869788</v>
      </c>
    </row>
    <row r="94" spans="1:11" ht="15">
      <c r="A94" s="4" t="s">
        <v>63</v>
      </c>
      <c r="B94" s="188"/>
      <c r="C94" s="182">
        <f>VLOOKUP(A94,'valores unitarios'!$C$16:$V$170,20,FALSE)</f>
        <v>4031.2246073506376</v>
      </c>
      <c r="D94" s="176">
        <v>27</v>
      </c>
      <c r="E94" s="39">
        <f t="shared" si="7"/>
        <v>108843.06439846722</v>
      </c>
      <c r="F94" s="186">
        <f t="shared" si="9"/>
        <v>4158.2081824821826</v>
      </c>
      <c r="G94" s="176">
        <v>27</v>
      </c>
      <c r="H94" s="39">
        <f t="shared" si="10"/>
        <v>112271.62092701893</v>
      </c>
      <c r="I94" s="186">
        <f t="shared" si="8"/>
        <v>4289.1917402303716</v>
      </c>
      <c r="J94" s="176">
        <v>27</v>
      </c>
      <c r="K94" s="187">
        <f t="shared" si="11"/>
        <v>115808.17698622003</v>
      </c>
    </row>
    <row r="95" spans="1:11" ht="15">
      <c r="A95" s="4" t="s">
        <v>108</v>
      </c>
      <c r="B95" s="188"/>
      <c r="C95" s="182">
        <f>VLOOKUP(A95,'valores unitarios'!$C$16:$V$170,20,FALSE)</f>
        <v>9062.5767967680422</v>
      </c>
      <c r="D95" s="176">
        <v>30</v>
      </c>
      <c r="E95" s="39">
        <f t="shared" si="7"/>
        <v>271877.30390304129</v>
      </c>
      <c r="F95" s="186">
        <f t="shared" si="9"/>
        <v>9348.0479658662352</v>
      </c>
      <c r="G95" s="176">
        <v>30</v>
      </c>
      <c r="H95" s="39">
        <f t="shared" si="10"/>
        <v>280441.43897598708</v>
      </c>
      <c r="I95" s="186">
        <f t="shared" si="8"/>
        <v>9642.5114767910218</v>
      </c>
      <c r="J95" s="176">
        <v>30</v>
      </c>
      <c r="K95" s="187">
        <f t="shared" si="11"/>
        <v>289275.34430373064</v>
      </c>
    </row>
    <row r="96" spans="1:11" ht="15">
      <c r="A96" s="4" t="s">
        <v>64</v>
      </c>
      <c r="B96" s="188"/>
      <c r="C96" s="182">
        <f>VLOOKUP(A96,'valores unitarios'!$C$16:$V$170,20,FALSE)</f>
        <v>156942.00981005662</v>
      </c>
      <c r="D96" s="176">
        <v>13</v>
      </c>
      <c r="E96" s="39">
        <f t="shared" si="7"/>
        <v>2040246.1275307362</v>
      </c>
      <c r="F96" s="186">
        <f t="shared" si="9"/>
        <v>161885.68311907339</v>
      </c>
      <c r="G96" s="176">
        <v>13</v>
      </c>
      <c r="H96" s="39">
        <f t="shared" si="10"/>
        <v>2104513.8805479542</v>
      </c>
      <c r="I96" s="186">
        <f t="shared" si="8"/>
        <v>166985.08213732421</v>
      </c>
      <c r="J96" s="176">
        <v>13</v>
      </c>
      <c r="K96" s="187">
        <f t="shared" si="11"/>
        <v>2170806.0677852146</v>
      </c>
    </row>
    <row r="97" spans="1:11" ht="15">
      <c r="A97" s="4" t="s">
        <v>65</v>
      </c>
      <c r="B97" s="188"/>
      <c r="C97" s="182">
        <f>VLOOKUP(A97,'valores unitarios'!$C$16:$V$170,20,FALSE)</f>
        <v>33330.45674297279</v>
      </c>
      <c r="D97" s="176">
        <v>283</v>
      </c>
      <c r="E97" s="39">
        <f t="shared" si="7"/>
        <v>9432519.2582612988</v>
      </c>
      <c r="F97" s="186">
        <f t="shared" si="9"/>
        <v>34380.366130376431</v>
      </c>
      <c r="G97" s="176">
        <v>283</v>
      </c>
      <c r="H97" s="39">
        <f t="shared" si="10"/>
        <v>9729643.6148965303</v>
      </c>
      <c r="I97" s="186">
        <f t="shared" si="8"/>
        <v>35463.347663483291</v>
      </c>
      <c r="J97" s="176">
        <v>283</v>
      </c>
      <c r="K97" s="187">
        <f t="shared" si="11"/>
        <v>10036127.388765771</v>
      </c>
    </row>
    <row r="98" spans="1:11" ht="15">
      <c r="A98" s="4" t="s">
        <v>66</v>
      </c>
      <c r="B98" s="188"/>
      <c r="C98" s="182">
        <f>VLOOKUP(A98,'valores unitarios'!$C$16:$V$170,20,FALSE)</f>
        <v>18702.824688953064</v>
      </c>
      <c r="D98" s="176">
        <v>10</v>
      </c>
      <c r="E98" s="39">
        <f t="shared" si="7"/>
        <v>187028.24688953062</v>
      </c>
      <c r="F98" s="186">
        <f t="shared" si="9"/>
        <v>19291.963666655087</v>
      </c>
      <c r="G98" s="176">
        <v>10</v>
      </c>
      <c r="H98" s="39">
        <f t="shared" si="10"/>
        <v>192919.63666655088</v>
      </c>
      <c r="I98" s="186">
        <f t="shared" si="8"/>
        <v>19899.660522154722</v>
      </c>
      <c r="J98" s="176">
        <v>10</v>
      </c>
      <c r="K98" s="187">
        <f t="shared" si="11"/>
        <v>198996.60522154722</v>
      </c>
    </row>
    <row r="99" spans="1:11" ht="15">
      <c r="A99" s="4" t="s">
        <v>67</v>
      </c>
      <c r="B99" s="188"/>
      <c r="C99" s="182">
        <f>VLOOKUP(A99,'valores unitarios'!$C$16:$V$170,20,FALSE)</f>
        <v>10807.016725949929</v>
      </c>
      <c r="D99" s="176">
        <v>96</v>
      </c>
      <c r="E99" s="39">
        <f t="shared" si="7"/>
        <v>1037473.6056911931</v>
      </c>
      <c r="F99" s="186">
        <f t="shared" si="9"/>
        <v>11147.437752817352</v>
      </c>
      <c r="G99" s="176">
        <v>96</v>
      </c>
      <c r="H99" s="39">
        <f t="shared" si="10"/>
        <v>1070154.0242704658</v>
      </c>
      <c r="I99" s="186">
        <f t="shared" si="8"/>
        <v>11498.582042031099</v>
      </c>
      <c r="J99" s="176">
        <v>96</v>
      </c>
      <c r="K99" s="187">
        <f t="shared" si="11"/>
        <v>1103863.8760349855</v>
      </c>
    </row>
    <row r="100" spans="1:11" ht="15">
      <c r="A100" s="4" t="s">
        <v>68</v>
      </c>
      <c r="B100" s="188"/>
      <c r="C100" s="182">
        <f>VLOOKUP(A100,'valores unitarios'!$C$16:$V$170,20,FALSE)</f>
        <v>4771.7915524759173</v>
      </c>
      <c r="D100" s="176">
        <v>3</v>
      </c>
      <c r="E100" s="39">
        <f t="shared" si="7"/>
        <v>14315.374657427752</v>
      </c>
      <c r="F100" s="186">
        <f t="shared" si="9"/>
        <v>4922.102986378909</v>
      </c>
      <c r="G100" s="176">
        <v>3</v>
      </c>
      <c r="H100" s="39">
        <f t="shared" si="10"/>
        <v>14766.308959136728</v>
      </c>
      <c r="I100" s="186">
        <f t="shared" si="8"/>
        <v>5077.1492304498443</v>
      </c>
      <c r="J100" s="176">
        <v>3</v>
      </c>
      <c r="K100" s="187">
        <f t="shared" si="11"/>
        <v>15231.447691349533</v>
      </c>
    </row>
    <row r="101" spans="1:11" ht="15">
      <c r="A101" s="4" t="s">
        <v>211</v>
      </c>
      <c r="B101" s="188"/>
      <c r="C101" s="182">
        <f>VLOOKUP(A101,'valores unitarios'!$C$16:$V$170,20,FALSE)</f>
        <v>9076.5264982254248</v>
      </c>
      <c r="D101" s="176">
        <v>56</v>
      </c>
      <c r="E101" s="39">
        <f t="shared" si="7"/>
        <v>508285.4839006238</v>
      </c>
      <c r="F101" s="186">
        <f t="shared" si="9"/>
        <v>9362.437082919525</v>
      </c>
      <c r="G101" s="176">
        <v>56</v>
      </c>
      <c r="H101" s="39">
        <f t="shared" si="10"/>
        <v>524296.4766434934</v>
      </c>
      <c r="I101" s="186">
        <f t="shared" si="8"/>
        <v>9657.3538510314902</v>
      </c>
      <c r="J101" s="176">
        <v>56</v>
      </c>
      <c r="K101" s="187">
        <f t="shared" si="11"/>
        <v>540811.81565776351</v>
      </c>
    </row>
    <row r="102" spans="1:11" ht="15">
      <c r="A102" s="4" t="s">
        <v>212</v>
      </c>
      <c r="B102" s="188"/>
      <c r="C102" s="182">
        <f>VLOOKUP(A102,'valores unitarios'!$C$16:$V$170,20,FALSE)</f>
        <v>13635.921456723347</v>
      </c>
      <c r="D102" s="176">
        <v>56</v>
      </c>
      <c r="E102" s="39">
        <f t="shared" si="7"/>
        <v>763611.60157650744</v>
      </c>
      <c r="F102" s="186">
        <f t="shared" si="9"/>
        <v>14065.452982610132</v>
      </c>
      <c r="G102" s="176">
        <v>56</v>
      </c>
      <c r="H102" s="39">
        <f t="shared" si="10"/>
        <v>787665.36702616734</v>
      </c>
      <c r="I102" s="186">
        <f t="shared" si="8"/>
        <v>14508.51475156235</v>
      </c>
      <c r="J102" s="176">
        <v>56</v>
      </c>
      <c r="K102" s="187">
        <f t="shared" si="11"/>
        <v>812476.82608749159</v>
      </c>
    </row>
    <row r="103" spans="1:11" ht="15">
      <c r="A103" s="4" t="s">
        <v>71</v>
      </c>
      <c r="B103" s="188"/>
      <c r="C103" s="182">
        <f>VLOOKUP(A103,'valores unitarios'!$C$16:$V$170,20,FALSE)</f>
        <v>8602.588970639441</v>
      </c>
      <c r="D103" s="176">
        <v>93</v>
      </c>
      <c r="E103" s="39">
        <f t="shared" si="7"/>
        <v>800040.77426946803</v>
      </c>
      <c r="F103" s="186">
        <f t="shared" si="9"/>
        <v>8873.5705232145829</v>
      </c>
      <c r="G103" s="176">
        <v>93</v>
      </c>
      <c r="H103" s="39">
        <f t="shared" si="10"/>
        <v>825242.0586589562</v>
      </c>
      <c r="I103" s="186">
        <f t="shared" si="8"/>
        <v>9153.087994695843</v>
      </c>
      <c r="J103" s="176">
        <v>93</v>
      </c>
      <c r="K103" s="187">
        <f t="shared" si="11"/>
        <v>851237.18350671337</v>
      </c>
    </row>
    <row r="104" spans="1:11" ht="15">
      <c r="A104" s="4" t="s">
        <v>213</v>
      </c>
      <c r="B104" s="188"/>
      <c r="C104" s="182">
        <f>VLOOKUP(A104,'valores unitarios'!$C$16:$V$170,20,FALSE)</f>
        <v>32848.779817760922</v>
      </c>
      <c r="D104" s="176">
        <v>4</v>
      </c>
      <c r="E104" s="39">
        <f t="shared" si="7"/>
        <v>131395.11927104369</v>
      </c>
      <c r="F104" s="186">
        <f t="shared" si="9"/>
        <v>33883.516382020389</v>
      </c>
      <c r="G104" s="176">
        <v>4</v>
      </c>
      <c r="H104" s="39">
        <f>F104*G104</f>
        <v>135534.06552808156</v>
      </c>
      <c r="I104" s="186">
        <f t="shared" si="8"/>
        <v>34950.847148054032</v>
      </c>
      <c r="J104" s="176">
        <v>4</v>
      </c>
      <c r="K104" s="187">
        <f>I104*J104</f>
        <v>139803.38859221613</v>
      </c>
    </row>
    <row r="105" spans="1:11" ht="15">
      <c r="A105" s="4" t="s">
        <v>110</v>
      </c>
      <c r="B105" s="188"/>
      <c r="C105" s="182">
        <f>VLOOKUP(A105,'valores unitarios'!$C$16:$V$170,20,FALSE)</f>
        <v>9781.094469056723</v>
      </c>
      <c r="D105" s="176">
        <v>9</v>
      </c>
      <c r="E105" s="39">
        <f t="shared" si="7"/>
        <v>88029.850221510511</v>
      </c>
      <c r="F105" s="186">
        <f t="shared" si="9"/>
        <v>10089.198944832009</v>
      </c>
      <c r="G105" s="176">
        <v>9</v>
      </c>
      <c r="H105" s="39">
        <f t="shared" ref="H105:H142" si="12">F105*G105</f>
        <v>90802.790503488082</v>
      </c>
      <c r="I105" s="186">
        <f t="shared" si="8"/>
        <v>10407.008711594217</v>
      </c>
      <c r="J105" s="176">
        <v>9</v>
      </c>
      <c r="K105" s="187">
        <f t="shared" ref="K105:K142" si="13">I105*J105</f>
        <v>93663.078404347951</v>
      </c>
    </row>
    <row r="106" spans="1:11" ht="15">
      <c r="A106" s="4" t="s">
        <v>72</v>
      </c>
      <c r="B106" s="188"/>
      <c r="C106" s="182">
        <f>VLOOKUP(A106,'valores unitarios'!$C$16:$V$170,20,FALSE)</f>
        <v>78009.373991514236</v>
      </c>
      <c r="D106" s="176">
        <v>14</v>
      </c>
      <c r="E106" s="39">
        <f t="shared" si="7"/>
        <v>1092131.2358811994</v>
      </c>
      <c r="F106" s="186">
        <f t="shared" si="9"/>
        <v>80466.669272246931</v>
      </c>
      <c r="G106" s="176">
        <v>14</v>
      </c>
      <c r="H106" s="39">
        <f t="shared" si="12"/>
        <v>1126533.3698114571</v>
      </c>
      <c r="I106" s="186">
        <f t="shared" si="8"/>
        <v>83001.369354322713</v>
      </c>
      <c r="J106" s="176">
        <v>14</v>
      </c>
      <c r="K106" s="187">
        <f t="shared" si="13"/>
        <v>1162019.1709605181</v>
      </c>
    </row>
    <row r="107" spans="1:11" ht="15">
      <c r="A107" s="4" t="s">
        <v>73</v>
      </c>
      <c r="B107" s="188"/>
      <c r="C107" s="182">
        <f>VLOOKUP(A107,'valores unitarios'!$C$16:$V$170,20,FALSE)</f>
        <v>55749.203250714076</v>
      </c>
      <c r="D107" s="176">
        <v>1</v>
      </c>
      <c r="E107" s="39">
        <f t="shared" si="7"/>
        <v>55749.203250714076</v>
      </c>
      <c r="F107" s="186">
        <f t="shared" si="9"/>
        <v>57505.30315311157</v>
      </c>
      <c r="G107" s="176">
        <v>1</v>
      </c>
      <c r="H107" s="39">
        <f t="shared" si="12"/>
        <v>57505.30315311157</v>
      </c>
      <c r="I107" s="186">
        <f t="shared" si="8"/>
        <v>59316.720202434582</v>
      </c>
      <c r="J107" s="176">
        <v>1</v>
      </c>
      <c r="K107" s="187">
        <f t="shared" si="13"/>
        <v>59316.720202434582</v>
      </c>
    </row>
    <row r="108" spans="1:11" ht="15">
      <c r="A108" s="4" t="s">
        <v>74</v>
      </c>
      <c r="B108" s="188"/>
      <c r="C108" s="182">
        <f>VLOOKUP(A108,'valores unitarios'!$C$16:$V$170,20,FALSE)</f>
        <v>42549.454637850846</v>
      </c>
      <c r="D108" s="176">
        <v>14</v>
      </c>
      <c r="E108" s="39">
        <f t="shared" si="7"/>
        <v>595692.3649299118</v>
      </c>
      <c r="F108" s="186">
        <f t="shared" si="9"/>
        <v>43889.762458943151</v>
      </c>
      <c r="G108" s="176">
        <v>14</v>
      </c>
      <c r="H108" s="39">
        <f t="shared" si="12"/>
        <v>614456.67442520405</v>
      </c>
      <c r="I108" s="186">
        <f t="shared" si="8"/>
        <v>45272.289976399858</v>
      </c>
      <c r="J108" s="176">
        <v>14</v>
      </c>
      <c r="K108" s="187">
        <f t="shared" si="13"/>
        <v>633812.05966959801</v>
      </c>
    </row>
    <row r="109" spans="1:11" ht="15">
      <c r="A109" s="4" t="s">
        <v>75</v>
      </c>
      <c r="B109" s="188"/>
      <c r="C109" s="182">
        <f>VLOOKUP(A109,'valores unitarios'!$C$16:$V$170,20,FALSE)</f>
        <v>32053.974966009388</v>
      </c>
      <c r="D109" s="176">
        <v>7</v>
      </c>
      <c r="E109" s="39">
        <f t="shared" si="7"/>
        <v>224377.82476206572</v>
      </c>
      <c r="F109" s="186">
        <f t="shared" si="9"/>
        <v>33063.675177438687</v>
      </c>
      <c r="G109" s="176">
        <v>7</v>
      </c>
      <c r="H109" s="39">
        <f t="shared" si="12"/>
        <v>231445.72624207081</v>
      </c>
      <c r="I109" s="186">
        <f t="shared" si="8"/>
        <v>34105.180945528002</v>
      </c>
      <c r="J109" s="176">
        <v>7</v>
      </c>
      <c r="K109" s="187">
        <f t="shared" si="13"/>
        <v>238736.26661869601</v>
      </c>
    </row>
    <row r="110" spans="1:11" ht="15">
      <c r="A110" s="4" t="s">
        <v>76</v>
      </c>
      <c r="B110" s="188"/>
      <c r="C110" s="182">
        <f>VLOOKUP(A110,'valores unitarios'!$C$16:$V$170,20,FALSE)</f>
        <v>3689.9853508418587</v>
      </c>
      <c r="D110" s="176">
        <v>37</v>
      </c>
      <c r="E110" s="39">
        <f t="shared" si="7"/>
        <v>136529.45798114876</v>
      </c>
      <c r="F110" s="186">
        <f t="shared" si="9"/>
        <v>3806.2198893933773</v>
      </c>
      <c r="G110" s="176">
        <v>37</v>
      </c>
      <c r="H110" s="39">
        <f t="shared" si="12"/>
        <v>140830.13590755497</v>
      </c>
      <c r="I110" s="186">
        <f t="shared" si="8"/>
        <v>3926.1158159092688</v>
      </c>
      <c r="J110" s="176">
        <v>37</v>
      </c>
      <c r="K110" s="187">
        <f t="shared" si="13"/>
        <v>145266.28518864294</v>
      </c>
    </row>
    <row r="111" spans="1:11" ht="15">
      <c r="A111" s="4" t="s">
        <v>111</v>
      </c>
      <c r="B111" s="188"/>
      <c r="C111" s="182">
        <f>VLOOKUP(A111,'valores unitarios'!$C$16:$V$170,20,FALSE)</f>
        <v>10738.927976760366</v>
      </c>
      <c r="D111" s="176">
        <v>1</v>
      </c>
      <c r="E111" s="39">
        <f t="shared" si="7"/>
        <v>10738.927976760366</v>
      </c>
      <c r="F111" s="186">
        <f t="shared" si="9"/>
        <v>11077.204208028317</v>
      </c>
      <c r="G111" s="176">
        <v>1</v>
      </c>
      <c r="H111" s="39">
        <f t="shared" si="12"/>
        <v>11077.204208028317</v>
      </c>
      <c r="I111" s="186">
        <f t="shared" si="8"/>
        <v>11426.136140581209</v>
      </c>
      <c r="J111" s="176">
        <v>1</v>
      </c>
      <c r="K111" s="187">
        <f t="shared" si="13"/>
        <v>11426.136140581209</v>
      </c>
    </row>
    <row r="112" spans="1:11" ht="15">
      <c r="A112" s="4" t="s">
        <v>77</v>
      </c>
      <c r="B112" s="188"/>
      <c r="C112" s="182">
        <f>VLOOKUP(A112,'valores unitarios'!$C$16:$V$170,20,FALSE)</f>
        <v>24561.275645593774</v>
      </c>
      <c r="D112" s="176">
        <v>15</v>
      </c>
      <c r="E112" s="39">
        <f t="shared" si="7"/>
        <v>368419.13468390662</v>
      </c>
      <c r="F112" s="186">
        <f t="shared" si="9"/>
        <v>25334.955828429978</v>
      </c>
      <c r="G112" s="176">
        <v>15</v>
      </c>
      <c r="H112" s="39">
        <f t="shared" si="12"/>
        <v>380024.3374264497</v>
      </c>
      <c r="I112" s="186">
        <f t="shared" si="8"/>
        <v>26133.006937025522</v>
      </c>
      <c r="J112" s="176">
        <v>15</v>
      </c>
      <c r="K112" s="187">
        <f t="shared" si="13"/>
        <v>391995.10405538284</v>
      </c>
    </row>
    <row r="113" spans="1:11" ht="15">
      <c r="A113" s="4" t="s">
        <v>78</v>
      </c>
      <c r="B113" s="188"/>
      <c r="C113" s="182">
        <f>VLOOKUP(A113,'valores unitarios'!$C$16:$V$170,20,FALSE)</f>
        <v>5349.8527098680379</v>
      </c>
      <c r="D113" s="176">
        <v>37</v>
      </c>
      <c r="E113" s="39">
        <f t="shared" si="7"/>
        <v>197944.5502651174</v>
      </c>
      <c r="F113" s="186">
        <f t="shared" si="9"/>
        <v>5518.3730702288813</v>
      </c>
      <c r="G113" s="176">
        <v>37</v>
      </c>
      <c r="H113" s="39">
        <f t="shared" si="12"/>
        <v>204179.8035984686</v>
      </c>
      <c r="I113" s="186">
        <f t="shared" si="8"/>
        <v>5692.2018219410911</v>
      </c>
      <c r="J113" s="176">
        <v>37</v>
      </c>
      <c r="K113" s="187">
        <f t="shared" si="13"/>
        <v>210611.46741182037</v>
      </c>
    </row>
    <row r="114" spans="1:11" ht="15">
      <c r="A114" s="4" t="s">
        <v>79</v>
      </c>
      <c r="B114" s="188"/>
      <c r="C114" s="182">
        <f>VLOOKUP(A114,'valores unitarios'!$C$16:$V$170,20,FALSE)</f>
        <v>3160.4175195342118</v>
      </c>
      <c r="D114" s="176">
        <v>40</v>
      </c>
      <c r="E114" s="39">
        <f t="shared" si="7"/>
        <v>126416.70078136848</v>
      </c>
      <c r="F114" s="186">
        <f t="shared" si="9"/>
        <v>3259.9706713995397</v>
      </c>
      <c r="G114" s="176">
        <v>40</v>
      </c>
      <c r="H114" s="39">
        <f t="shared" si="12"/>
        <v>130398.82685598159</v>
      </c>
      <c r="I114" s="186">
        <f t="shared" si="8"/>
        <v>3362.6597475486251</v>
      </c>
      <c r="J114" s="176">
        <v>40</v>
      </c>
      <c r="K114" s="187">
        <f t="shared" si="13"/>
        <v>134506.38990194502</v>
      </c>
    </row>
    <row r="115" spans="1:11" ht="15">
      <c r="A115" s="4" t="s">
        <v>214</v>
      </c>
      <c r="B115" s="188"/>
      <c r="C115" s="182">
        <f>VLOOKUP(A115,'valores unitarios'!$C$16:$V$170,20,FALSE)</f>
        <v>16178.405316779777</v>
      </c>
      <c r="D115" s="176">
        <v>24</v>
      </c>
      <c r="E115" s="39">
        <f t="shared" si="7"/>
        <v>388281.72760271467</v>
      </c>
      <c r="F115" s="186">
        <f t="shared" si="9"/>
        <v>16688.025084258341</v>
      </c>
      <c r="G115" s="176">
        <v>24</v>
      </c>
      <c r="H115" s="39">
        <f t="shared" si="12"/>
        <v>400512.60202220018</v>
      </c>
      <c r="I115" s="186">
        <f t="shared" si="8"/>
        <v>17213.697874412479</v>
      </c>
      <c r="J115" s="176">
        <v>24</v>
      </c>
      <c r="K115" s="187">
        <f t="shared" si="13"/>
        <v>413128.7489858995</v>
      </c>
    </row>
    <row r="116" spans="1:11" ht="15">
      <c r="A116" s="4" t="s">
        <v>125</v>
      </c>
      <c r="B116" s="188"/>
      <c r="C116" s="182">
        <f>VLOOKUP(A116,'valores unitarios'!$C$16:$V$170,20,FALSE)</f>
        <v>59096.726140726452</v>
      </c>
      <c r="D116" s="176">
        <v>14</v>
      </c>
      <c r="E116" s="39">
        <f t="shared" si="7"/>
        <v>827354.16597017029</v>
      </c>
      <c r="F116" s="186">
        <f t="shared" si="9"/>
        <v>60958.273014159335</v>
      </c>
      <c r="G116" s="176">
        <v>14</v>
      </c>
      <c r="H116" s="39">
        <f t="shared" si="12"/>
        <v>853415.82219823066</v>
      </c>
      <c r="I116" s="186">
        <f t="shared" si="8"/>
        <v>62878.458614105351</v>
      </c>
      <c r="J116" s="176">
        <v>14</v>
      </c>
      <c r="K116" s="187">
        <f t="shared" si="13"/>
        <v>880298.42059747491</v>
      </c>
    </row>
    <row r="117" spans="1:11" ht="15">
      <c r="A117" s="4" t="s">
        <v>126</v>
      </c>
      <c r="B117" s="188"/>
      <c r="C117" s="182">
        <f>VLOOKUP(A117,'valores unitarios'!$C$16:$V$170,20,FALSE)</f>
        <v>56575.198610533931</v>
      </c>
      <c r="D117" s="176">
        <v>11</v>
      </c>
      <c r="E117" s="39">
        <f t="shared" si="7"/>
        <v>622327.18471587321</v>
      </c>
      <c r="F117" s="186">
        <f t="shared" si="9"/>
        <v>58357.317366765747</v>
      </c>
      <c r="G117" s="176">
        <v>11</v>
      </c>
      <c r="H117" s="39">
        <f t="shared" si="12"/>
        <v>641930.49103442323</v>
      </c>
      <c r="I117" s="186">
        <f t="shared" si="8"/>
        <v>60195.572863818867</v>
      </c>
      <c r="J117" s="176">
        <v>11</v>
      </c>
      <c r="K117" s="187">
        <f t="shared" si="13"/>
        <v>662151.30150200753</v>
      </c>
    </row>
    <row r="118" spans="1:11" ht="15">
      <c r="A118" s="4" t="s">
        <v>127</v>
      </c>
      <c r="B118" s="188"/>
      <c r="C118" s="182">
        <f>VLOOKUP(A118,'valores unitarios'!$C$16:$V$170,20,FALSE)</f>
        <v>1449.7190139046161</v>
      </c>
      <c r="D118" s="176">
        <v>46</v>
      </c>
      <c r="E118" s="39">
        <f t="shared" si="7"/>
        <v>66687.074639612343</v>
      </c>
      <c r="F118" s="186">
        <f t="shared" si="9"/>
        <v>1495.3851628426114</v>
      </c>
      <c r="G118" s="176">
        <v>46</v>
      </c>
      <c r="H118" s="39">
        <f t="shared" si="12"/>
        <v>68787.717490760129</v>
      </c>
      <c r="I118" s="186">
        <f t="shared" si="8"/>
        <v>1542.4897954721537</v>
      </c>
      <c r="J118" s="176">
        <v>46</v>
      </c>
      <c r="K118" s="187">
        <f t="shared" si="13"/>
        <v>70954.530591719071</v>
      </c>
    </row>
    <row r="119" spans="1:11" ht="15">
      <c r="A119" s="4" t="s">
        <v>128</v>
      </c>
      <c r="B119" s="188"/>
      <c r="C119" s="182">
        <f>VLOOKUP(A119,'valores unitarios'!$C$16:$V$170,20,FALSE)</f>
        <v>12963.872857618524</v>
      </c>
      <c r="D119" s="176">
        <v>10</v>
      </c>
      <c r="E119" s="39">
        <f t="shared" si="7"/>
        <v>129638.72857618524</v>
      </c>
      <c r="F119" s="186">
        <f t="shared" si="9"/>
        <v>13372.234852633508</v>
      </c>
      <c r="G119" s="176">
        <v>10</v>
      </c>
      <c r="H119" s="39">
        <f t="shared" si="12"/>
        <v>133722.34852633509</v>
      </c>
      <c r="I119" s="186">
        <f t="shared" si="8"/>
        <v>13793.460250491464</v>
      </c>
      <c r="J119" s="176">
        <v>10</v>
      </c>
      <c r="K119" s="187">
        <f t="shared" si="13"/>
        <v>137934.60250491463</v>
      </c>
    </row>
    <row r="120" spans="1:11" ht="15">
      <c r="A120" s="4" t="s">
        <v>215</v>
      </c>
      <c r="B120" s="188"/>
      <c r="C120" s="182">
        <f>VLOOKUP(A120,'valores unitarios'!$C$16:$V$170,20,FALSE)</f>
        <v>2757.321474637251</v>
      </c>
      <c r="D120" s="176">
        <v>1</v>
      </c>
      <c r="E120" s="39">
        <f t="shared" si="7"/>
        <v>2757.321474637251</v>
      </c>
      <c r="F120" s="186">
        <f t="shared" si="9"/>
        <v>2844.1771010883244</v>
      </c>
      <c r="G120" s="176">
        <v>1</v>
      </c>
      <c r="H120" s="39">
        <f t="shared" si="12"/>
        <v>2844.1771010883244</v>
      </c>
      <c r="I120" s="186">
        <f t="shared" si="8"/>
        <v>2933.7686797726064</v>
      </c>
      <c r="J120" s="176">
        <v>1</v>
      </c>
      <c r="K120" s="187">
        <f t="shared" si="13"/>
        <v>2933.7686797726064</v>
      </c>
    </row>
    <row r="121" spans="1:11" ht="15">
      <c r="A121" s="4" t="s">
        <v>216</v>
      </c>
      <c r="B121" s="188"/>
      <c r="C121" s="182">
        <f>VLOOKUP(A121,'valores unitarios'!$C$16:$V$170,20,FALSE)</f>
        <v>5144.7231902945696</v>
      </c>
      <c r="D121" s="176">
        <v>3</v>
      </c>
      <c r="E121" s="39">
        <f t="shared" si="7"/>
        <v>15434.169570883709</v>
      </c>
      <c r="F121" s="186">
        <f t="shared" si="9"/>
        <v>5306.7819707888484</v>
      </c>
      <c r="G121" s="176">
        <v>3</v>
      </c>
      <c r="H121" s="39">
        <f t="shared" si="12"/>
        <v>15920.345912366545</v>
      </c>
      <c r="I121" s="186">
        <f t="shared" si="8"/>
        <v>5473.9456028686973</v>
      </c>
      <c r="J121" s="176">
        <v>3</v>
      </c>
      <c r="K121" s="187">
        <f t="shared" si="13"/>
        <v>16421.836808606091</v>
      </c>
    </row>
    <row r="122" spans="1:11" ht="15">
      <c r="A122" s="4" t="s">
        <v>130</v>
      </c>
      <c r="B122" s="188"/>
      <c r="C122" s="182">
        <f>VLOOKUP(A122,'valores unitarios'!$C$16:$V$170,20,FALSE)</f>
        <v>5129.4809144218298</v>
      </c>
      <c r="D122" s="176">
        <v>53</v>
      </c>
      <c r="E122" s="39">
        <f t="shared" si="7"/>
        <v>271862.48846435698</v>
      </c>
      <c r="F122" s="186">
        <f t="shared" si="9"/>
        <v>5291.0595632261175</v>
      </c>
      <c r="G122" s="176">
        <v>53</v>
      </c>
      <c r="H122" s="39">
        <f t="shared" si="12"/>
        <v>280426.1568509842</v>
      </c>
      <c r="I122" s="186">
        <f t="shared" si="8"/>
        <v>5457.7279394677398</v>
      </c>
      <c r="J122" s="176">
        <v>53</v>
      </c>
      <c r="K122" s="187">
        <f t="shared" si="13"/>
        <v>289259.58079179021</v>
      </c>
    </row>
    <row r="123" spans="1:11" ht="15">
      <c r="A123" s="4" t="s">
        <v>131</v>
      </c>
      <c r="B123" s="188"/>
      <c r="C123" s="182">
        <f>VLOOKUP(A123,'valores unitarios'!$C$16:$V$170,20,FALSE)</f>
        <v>11813.875587460305</v>
      </c>
      <c r="D123" s="176">
        <v>2</v>
      </c>
      <c r="E123" s="39">
        <f t="shared" si="7"/>
        <v>23627.75117492061</v>
      </c>
      <c r="F123" s="186">
        <f t="shared" si="9"/>
        <v>12186.012668465304</v>
      </c>
      <c r="G123" s="176">
        <v>2</v>
      </c>
      <c r="H123" s="39">
        <f t="shared" si="12"/>
        <v>24372.025336930608</v>
      </c>
      <c r="I123" s="186">
        <f t="shared" si="8"/>
        <v>12569.872067521961</v>
      </c>
      <c r="J123" s="176">
        <v>2</v>
      </c>
      <c r="K123" s="187">
        <f t="shared" si="13"/>
        <v>25139.744135043922</v>
      </c>
    </row>
    <row r="124" spans="1:11" ht="15">
      <c r="A124" s="4" t="s">
        <v>134</v>
      </c>
      <c r="B124" s="188"/>
      <c r="C124" s="182">
        <f>VLOOKUP(A124,'valores unitarios'!$C$16:$V$170,20,FALSE)</f>
        <v>57644.115263136227</v>
      </c>
      <c r="D124" s="176">
        <v>3</v>
      </c>
      <c r="E124" s="39">
        <f t="shared" si="7"/>
        <v>172932.34578940869</v>
      </c>
      <c r="F124" s="186">
        <f t="shared" si="9"/>
        <v>59459.904893925021</v>
      </c>
      <c r="G124" s="176">
        <v>3</v>
      </c>
      <c r="H124" s="39">
        <f t="shared" si="12"/>
        <v>178379.71468177508</v>
      </c>
      <c r="I124" s="186">
        <f t="shared" si="8"/>
        <v>61332.891898083661</v>
      </c>
      <c r="J124" s="176">
        <v>3</v>
      </c>
      <c r="K124" s="187">
        <f t="shared" si="13"/>
        <v>183998.67569425097</v>
      </c>
    </row>
    <row r="125" spans="1:11" ht="15" customHeight="1">
      <c r="A125" s="4" t="s">
        <v>135</v>
      </c>
      <c r="B125" s="188"/>
      <c r="C125" s="182">
        <f>VLOOKUP(A125,'valores unitarios'!$C$16:$V$170,20,FALSE)</f>
        <v>21422.747449880473</v>
      </c>
      <c r="D125" s="176">
        <v>2</v>
      </c>
      <c r="E125" s="39">
        <f t="shared" si="7"/>
        <v>42845.494899760946</v>
      </c>
      <c r="F125" s="186">
        <f t="shared" si="9"/>
        <v>22097.563994551707</v>
      </c>
      <c r="G125" s="176">
        <v>2</v>
      </c>
      <c r="H125" s="39">
        <f t="shared" si="12"/>
        <v>44195.127989103414</v>
      </c>
      <c r="I125" s="186">
        <f t="shared" si="8"/>
        <v>22793.637260380085</v>
      </c>
      <c r="J125" s="176">
        <v>2</v>
      </c>
      <c r="K125" s="187">
        <f t="shared" si="13"/>
        <v>45587.274520760169</v>
      </c>
    </row>
    <row r="126" spans="1:11" ht="15">
      <c r="A126" s="4" t="s">
        <v>136</v>
      </c>
      <c r="B126" s="188"/>
      <c r="C126" s="182">
        <f>VLOOKUP(A126,'valores unitarios'!$C$16:$V$170,20,FALSE)</f>
        <v>48242.536819315472</v>
      </c>
      <c r="D126" s="176">
        <v>41</v>
      </c>
      <c r="E126" s="39">
        <f t="shared" si="7"/>
        <v>1977944.0095919343</v>
      </c>
      <c r="F126" s="186">
        <f t="shared" si="9"/>
        <v>49762.176729123908</v>
      </c>
      <c r="G126" s="176">
        <v>41</v>
      </c>
      <c r="H126" s="39">
        <f t="shared" si="12"/>
        <v>2040249.2458940803</v>
      </c>
      <c r="I126" s="186">
        <f t="shared" si="8"/>
        <v>51329.685296091309</v>
      </c>
      <c r="J126" s="176">
        <v>41</v>
      </c>
      <c r="K126" s="187">
        <f t="shared" si="13"/>
        <v>2104517.0971397436</v>
      </c>
    </row>
    <row r="127" spans="1:11" ht="15">
      <c r="A127" s="4" t="s">
        <v>137</v>
      </c>
      <c r="B127" s="188"/>
      <c r="C127" s="182">
        <f>VLOOKUP(A127,'valores unitarios'!$C$16:$V$170,20,FALSE)</f>
        <v>13767.514486102158</v>
      </c>
      <c r="D127" s="176">
        <v>5</v>
      </c>
      <c r="E127" s="39">
        <f t="shared" si="7"/>
        <v>68837.572430510787</v>
      </c>
      <c r="F127" s="186">
        <f t="shared" si="9"/>
        <v>14201.191192414377</v>
      </c>
      <c r="G127" s="176">
        <v>5</v>
      </c>
      <c r="H127" s="39">
        <f t="shared" si="12"/>
        <v>71005.955962071879</v>
      </c>
      <c r="I127" s="186">
        <f t="shared" si="8"/>
        <v>14648.528714975429</v>
      </c>
      <c r="J127" s="176">
        <v>5</v>
      </c>
      <c r="K127" s="187">
        <f t="shared" si="13"/>
        <v>73242.643574877147</v>
      </c>
    </row>
    <row r="128" spans="1:11" ht="15">
      <c r="A128" s="4" t="s">
        <v>138</v>
      </c>
      <c r="B128" s="188"/>
      <c r="C128" s="182">
        <f>VLOOKUP(A128,'valores unitarios'!$C$16:$V$170,20,FALSE)</f>
        <v>29976.100235001952</v>
      </c>
      <c r="D128" s="176">
        <v>19</v>
      </c>
      <c r="E128" s="39">
        <f t="shared" si="7"/>
        <v>569545.90446503705</v>
      </c>
      <c r="F128" s="186">
        <f t="shared" si="9"/>
        <v>30920.347392404514</v>
      </c>
      <c r="G128" s="176">
        <v>19</v>
      </c>
      <c r="H128" s="39">
        <f t="shared" si="12"/>
        <v>587486.60045568575</v>
      </c>
      <c r="I128" s="186">
        <f t="shared" si="8"/>
        <v>31894.338335265256</v>
      </c>
      <c r="J128" s="176">
        <v>19</v>
      </c>
      <c r="K128" s="187">
        <f t="shared" si="13"/>
        <v>605992.42837003991</v>
      </c>
    </row>
    <row r="129" spans="1:14" ht="15">
      <c r="A129" s="4" t="s">
        <v>217</v>
      </c>
      <c r="B129" s="188"/>
      <c r="C129" s="182">
        <f>VLOOKUP(A129,'valores unitarios'!$C$16:$V$170,20,FALSE)</f>
        <v>18426.217821846672</v>
      </c>
      <c r="D129" s="176">
        <v>29</v>
      </c>
      <c r="E129" s="39">
        <f t="shared" si="7"/>
        <v>534360.31683355349</v>
      </c>
      <c r="F129" s="186">
        <f t="shared" si="9"/>
        <v>19006.643683234841</v>
      </c>
      <c r="G129" s="176">
        <v>29</v>
      </c>
      <c r="H129" s="39">
        <f t="shared" si="12"/>
        <v>551192.66681381036</v>
      </c>
      <c r="I129" s="186">
        <f t="shared" si="8"/>
        <v>19605.352959256739</v>
      </c>
      <c r="J129" s="176">
        <v>29</v>
      </c>
      <c r="K129" s="187">
        <f t="shared" si="13"/>
        <v>568555.23581844545</v>
      </c>
    </row>
    <row r="130" spans="1:14" ht="30">
      <c r="A130" s="4" t="s">
        <v>218</v>
      </c>
      <c r="B130" s="188"/>
      <c r="C130" s="182">
        <f>VLOOKUP(A130,'valores unitarios'!$C$16:$V$170,20,FALSE)</f>
        <v>5107.319615778043</v>
      </c>
      <c r="D130" s="176">
        <v>84</v>
      </c>
      <c r="E130" s="39">
        <f t="shared" si="7"/>
        <v>429014.84772535559</v>
      </c>
      <c r="F130" s="186">
        <f t="shared" si="9"/>
        <v>5268.2001836750514</v>
      </c>
      <c r="G130" s="176">
        <v>84</v>
      </c>
      <c r="H130" s="39">
        <f t="shared" si="12"/>
        <v>442528.81542870431</v>
      </c>
      <c r="I130" s="186">
        <f t="shared" si="8"/>
        <v>5434.1484894608157</v>
      </c>
      <c r="J130" s="176">
        <v>84</v>
      </c>
      <c r="K130" s="187">
        <f t="shared" si="13"/>
        <v>456468.4731147085</v>
      </c>
    </row>
    <row r="131" spans="1:14" ht="15">
      <c r="A131" s="4" t="s">
        <v>219</v>
      </c>
      <c r="B131" s="188"/>
      <c r="C131" s="182">
        <f>VLOOKUP(A131,'valores unitarios'!$C$16:$V$170,20,FALSE)</f>
        <v>75234.375833096608</v>
      </c>
      <c r="D131" s="176">
        <v>82</v>
      </c>
      <c r="E131" s="39">
        <f t="shared" si="7"/>
        <v>6169218.8183139218</v>
      </c>
      <c r="F131" s="186">
        <f t="shared" si="9"/>
        <v>77604.258671839154</v>
      </c>
      <c r="G131" s="176">
        <v>82</v>
      </c>
      <c r="H131" s="39">
        <f t="shared" si="12"/>
        <v>6363549.2110908106</v>
      </c>
      <c r="I131" s="186">
        <f t="shared" si="8"/>
        <v>80048.792820002083</v>
      </c>
      <c r="J131" s="176">
        <v>82</v>
      </c>
      <c r="K131" s="187">
        <f t="shared" si="13"/>
        <v>6564001.0112401713</v>
      </c>
    </row>
    <row r="132" spans="1:14" ht="15">
      <c r="A132" s="4" t="s">
        <v>144</v>
      </c>
      <c r="B132" s="188"/>
      <c r="C132" s="182">
        <f>VLOOKUP(A132,'valores unitarios'!$C$16:$V$170,20,FALSE)</f>
        <v>49464.254794835324</v>
      </c>
      <c r="D132" s="176">
        <v>61</v>
      </c>
      <c r="E132" s="39">
        <f t="shared" si="7"/>
        <v>3017319.5424849549</v>
      </c>
      <c r="F132" s="186">
        <f t="shared" si="9"/>
        <v>51022.37882087264</v>
      </c>
      <c r="G132" s="176">
        <v>61</v>
      </c>
      <c r="H132" s="39">
        <f t="shared" si="12"/>
        <v>3112365.1080732308</v>
      </c>
      <c r="I132" s="186">
        <f t="shared" si="8"/>
        <v>52629.583753730127</v>
      </c>
      <c r="J132" s="176">
        <v>61</v>
      </c>
      <c r="K132" s="187">
        <f t="shared" si="13"/>
        <v>3210404.6089775376</v>
      </c>
    </row>
    <row r="133" spans="1:14" ht="15">
      <c r="A133" s="4" t="s">
        <v>145</v>
      </c>
      <c r="B133" s="188"/>
      <c r="C133" s="182">
        <f>VLOOKUP(A133,'valores unitarios'!$C$16:$V$170,20,FALSE)</f>
        <v>60714.264865801262</v>
      </c>
      <c r="D133" s="176">
        <v>75</v>
      </c>
      <c r="E133" s="39">
        <f t="shared" si="7"/>
        <v>4553569.8649350945</v>
      </c>
      <c r="F133" s="186">
        <f t="shared" si="9"/>
        <v>62626.764209074005</v>
      </c>
      <c r="G133" s="176">
        <v>75</v>
      </c>
      <c r="H133" s="39">
        <f t="shared" si="12"/>
        <v>4697007.3156805504</v>
      </c>
      <c r="I133" s="186">
        <f t="shared" si="8"/>
        <v>64599.507281659833</v>
      </c>
      <c r="J133" s="176">
        <v>75</v>
      </c>
      <c r="K133" s="187">
        <f t="shared" si="13"/>
        <v>4844963.0461244872</v>
      </c>
    </row>
    <row r="134" spans="1:14" ht="15">
      <c r="A134" s="4" t="s">
        <v>146</v>
      </c>
      <c r="B134" s="188"/>
      <c r="C134" s="182">
        <f>VLOOKUP(A134,'valores unitarios'!$C$16:$V$170,20,FALSE)</f>
        <v>14934.126831182084</v>
      </c>
      <c r="D134" s="176">
        <v>20</v>
      </c>
      <c r="E134" s="39">
        <f t="shared" si="7"/>
        <v>298682.53662364167</v>
      </c>
      <c r="F134" s="186">
        <f t="shared" si="9"/>
        <v>15404.551826364319</v>
      </c>
      <c r="G134" s="176">
        <v>20</v>
      </c>
      <c r="H134" s="39">
        <f t="shared" si="12"/>
        <v>308091.0365272864</v>
      </c>
      <c r="I134" s="186">
        <f t="shared" si="8"/>
        <v>15889.795208894795</v>
      </c>
      <c r="J134" s="176">
        <v>20</v>
      </c>
      <c r="K134" s="187">
        <f t="shared" si="13"/>
        <v>317795.90417789592</v>
      </c>
    </row>
    <row r="135" spans="1:14" ht="15">
      <c r="A135" s="4" t="s">
        <v>220</v>
      </c>
      <c r="B135" s="188"/>
      <c r="C135" s="182">
        <f>VLOOKUP(A135,'valores unitarios'!$C$16:$V$170,20,FALSE)</f>
        <v>44917.726566543613</v>
      </c>
      <c r="D135" s="176">
        <v>23</v>
      </c>
      <c r="E135" s="39">
        <f t="shared" si="7"/>
        <v>1033107.7110305032</v>
      </c>
      <c r="F135" s="186">
        <f t="shared" si="9"/>
        <v>46332.634953389737</v>
      </c>
      <c r="G135" s="176">
        <v>23</v>
      </c>
      <c r="H135" s="39">
        <f t="shared" si="12"/>
        <v>1065650.6039279639</v>
      </c>
      <c r="I135" s="186">
        <f t="shared" si="8"/>
        <v>47792.112954421515</v>
      </c>
      <c r="J135" s="176">
        <v>23</v>
      </c>
      <c r="K135" s="187">
        <f t="shared" si="13"/>
        <v>1099218.5979516949</v>
      </c>
    </row>
    <row r="136" spans="1:14" ht="15">
      <c r="A136" s="4" t="s">
        <v>149</v>
      </c>
      <c r="B136" s="188"/>
      <c r="C136" s="182">
        <f>VLOOKUP(A136,'valores unitarios'!$C$16:$V$170,20,FALSE)</f>
        <v>108732.47681938994</v>
      </c>
      <c r="D136" s="176">
        <v>19</v>
      </c>
      <c r="E136" s="39">
        <f t="shared" si="7"/>
        <v>2065917.0595684089</v>
      </c>
      <c r="F136" s="186">
        <f t="shared" si="9"/>
        <v>112157.54983920071</v>
      </c>
      <c r="G136" s="176">
        <v>19</v>
      </c>
      <c r="H136" s="39">
        <f t="shared" si="12"/>
        <v>2130993.4469448137</v>
      </c>
      <c r="I136" s="186">
        <f t="shared" si="8"/>
        <v>115690.51265913554</v>
      </c>
      <c r="J136" s="176">
        <v>19</v>
      </c>
      <c r="K136" s="187">
        <f t="shared" si="13"/>
        <v>2198119.7405235753</v>
      </c>
    </row>
    <row r="137" spans="1:14" ht="15">
      <c r="A137" s="4" t="s">
        <v>150</v>
      </c>
      <c r="B137" s="188"/>
      <c r="C137" s="182">
        <f>VLOOKUP(A137,'valores unitarios'!$C$16:$V$170,20,FALSE)</f>
        <v>160289.33931277858</v>
      </c>
      <c r="D137" s="176">
        <v>20</v>
      </c>
      <c r="E137" s="39">
        <f t="shared" si="7"/>
        <v>3205786.7862555715</v>
      </c>
      <c r="F137" s="186">
        <f t="shared" si="9"/>
        <v>165338.45350113109</v>
      </c>
      <c r="G137" s="176">
        <v>20</v>
      </c>
      <c r="H137" s="39">
        <f t="shared" si="12"/>
        <v>3306769.0700226221</v>
      </c>
      <c r="I137" s="186">
        <f t="shared" si="8"/>
        <v>170546.61478641673</v>
      </c>
      <c r="J137" s="176">
        <v>20</v>
      </c>
      <c r="K137" s="187">
        <f t="shared" si="13"/>
        <v>3410932.2957283347</v>
      </c>
    </row>
    <row r="138" spans="1:14" ht="15">
      <c r="A138" s="4" t="s">
        <v>151</v>
      </c>
      <c r="B138" s="188"/>
      <c r="C138" s="182">
        <f>VLOOKUP(A138,'valores unitarios'!$C$16:$V$170,20,FALSE)</f>
        <v>202044.81384305807</v>
      </c>
      <c r="D138" s="176">
        <v>3</v>
      </c>
      <c r="E138" s="39">
        <f t="shared" si="7"/>
        <v>606134.44152917422</v>
      </c>
      <c r="F138" s="186">
        <f t="shared" si="9"/>
        <v>208409.22547911439</v>
      </c>
      <c r="G138" s="176">
        <v>3</v>
      </c>
      <c r="H138" s="39">
        <f t="shared" si="12"/>
        <v>625227.67643734324</v>
      </c>
      <c r="I138" s="186">
        <f t="shared" si="8"/>
        <v>214974.11608170651</v>
      </c>
      <c r="J138" s="176">
        <v>3</v>
      </c>
      <c r="K138" s="187">
        <f t="shared" si="13"/>
        <v>644922.34824511956</v>
      </c>
    </row>
    <row r="139" spans="1:14" ht="15">
      <c r="A139" s="4" t="s">
        <v>153</v>
      </c>
      <c r="B139" s="188"/>
      <c r="C139" s="182">
        <f>VLOOKUP(A139,'valores unitarios'!$C$16:$V$170,20,FALSE)</f>
        <v>148149.241538409</v>
      </c>
      <c r="D139" s="176">
        <v>13</v>
      </c>
      <c r="E139" s="39">
        <f t="shared" ref="E139:E142" si="14">C139*D139</f>
        <v>1925940.139999317</v>
      </c>
      <c r="F139" s="186">
        <f t="shared" si="9"/>
        <v>152815.94264686888</v>
      </c>
      <c r="G139" s="176">
        <v>13</v>
      </c>
      <c r="H139" s="39">
        <f t="shared" si="12"/>
        <v>1986607.2544092955</v>
      </c>
      <c r="I139" s="186">
        <f t="shared" si="8"/>
        <v>157629.64484024525</v>
      </c>
      <c r="J139" s="176">
        <v>13</v>
      </c>
      <c r="K139" s="187">
        <f t="shared" si="13"/>
        <v>2049185.3829231882</v>
      </c>
    </row>
    <row r="140" spans="1:14" ht="15">
      <c r="A140" s="4" t="s">
        <v>154</v>
      </c>
      <c r="B140" s="188"/>
      <c r="C140" s="182">
        <f>VLOOKUP(A140,'valores unitarios'!$C$16:$V$170,20,FALSE)</f>
        <v>108957.28765332107</v>
      </c>
      <c r="D140" s="176">
        <v>1</v>
      </c>
      <c r="E140" s="39">
        <f t="shared" si="14"/>
        <v>108957.28765332107</v>
      </c>
      <c r="F140" s="186">
        <f t="shared" si="9"/>
        <v>112389.44221440068</v>
      </c>
      <c r="G140" s="176">
        <v>1</v>
      </c>
      <c r="H140" s="39">
        <f t="shared" si="12"/>
        <v>112389.44221440068</v>
      </c>
      <c r="I140" s="186">
        <f t="shared" si="8"/>
        <v>115929.7096441543</v>
      </c>
      <c r="J140" s="176">
        <v>1</v>
      </c>
      <c r="K140" s="187">
        <f t="shared" si="13"/>
        <v>115929.7096441543</v>
      </c>
    </row>
    <row r="141" spans="1:14" ht="15">
      <c r="A141" s="4" t="s">
        <v>221</v>
      </c>
      <c r="B141" s="188"/>
      <c r="C141" s="182">
        <f>VLOOKUP(A141,'valores unitarios'!$C$16:$V$170,20,FALSE)</f>
        <v>145294.12420175297</v>
      </c>
      <c r="D141" s="176">
        <v>1</v>
      </c>
      <c r="E141" s="39">
        <f t="shared" si="14"/>
        <v>145294.12420175297</v>
      </c>
      <c r="F141" s="186">
        <f t="shared" si="9"/>
        <v>149870.8891141082</v>
      </c>
      <c r="G141" s="176">
        <v>1</v>
      </c>
      <c r="H141" s="39">
        <f t="shared" si="12"/>
        <v>149870.8891141082</v>
      </c>
      <c r="I141" s="186">
        <f t="shared" si="8"/>
        <v>154591.8221212026</v>
      </c>
      <c r="J141" s="176">
        <v>1</v>
      </c>
      <c r="K141" s="187">
        <f t="shared" si="13"/>
        <v>154591.8221212026</v>
      </c>
    </row>
    <row r="142" spans="1:14" ht="15.6" thickBot="1">
      <c r="A142" s="5" t="s">
        <v>156</v>
      </c>
      <c r="B142" s="189"/>
      <c r="C142" s="182">
        <f>VLOOKUP(A142,'valores unitarios'!$C$16:$V$170,20,FALSE)</f>
        <v>119695.43727818559</v>
      </c>
      <c r="D142" s="177">
        <v>1</v>
      </c>
      <c r="E142" s="190">
        <f t="shared" si="14"/>
        <v>119695.43727818559</v>
      </c>
      <c r="F142" s="186">
        <f t="shared" si="9"/>
        <v>123465.84355244844</v>
      </c>
      <c r="G142" s="177">
        <v>1</v>
      </c>
      <c r="H142" s="190">
        <f t="shared" si="12"/>
        <v>123465.84355244844</v>
      </c>
      <c r="I142" s="186">
        <f t="shared" si="8"/>
        <v>127355.01762435057</v>
      </c>
      <c r="J142" s="177">
        <v>1</v>
      </c>
      <c r="K142" s="191">
        <f t="shared" si="13"/>
        <v>127355.01762435057</v>
      </c>
    </row>
    <row r="143" spans="1:14" ht="15">
      <c r="D143" s="214" t="s">
        <v>175</v>
      </c>
      <c r="E143" s="192">
        <f>SUM(E11:E142)</f>
        <v>569484855.41364229</v>
      </c>
      <c r="G143" s="214" t="s">
        <v>175</v>
      </c>
      <c r="H143" s="192">
        <f>SUM(H11:H142)</f>
        <v>616839680.60973227</v>
      </c>
      <c r="J143" s="214" t="s">
        <v>175</v>
      </c>
      <c r="K143" s="192">
        <f>SUM(K11:K142)</f>
        <v>668455056.9657402</v>
      </c>
      <c r="N143" s="215"/>
    </row>
    <row r="144" spans="1:14" ht="15">
      <c r="D144" s="216" t="s">
        <v>843</v>
      </c>
      <c r="E144" s="197">
        <f>'Catalogo Z21 AMP CCE'!AI4</f>
        <v>10</v>
      </c>
      <c r="G144" s="216" t="s">
        <v>843</v>
      </c>
      <c r="H144" s="198">
        <f>'Catalogo Z21 AMP CCE'!AI4</f>
        <v>10</v>
      </c>
      <c r="J144" s="216" t="s">
        <v>843</v>
      </c>
      <c r="K144" s="198">
        <f>'Catalogo Z21 AMP CCE'!AI4</f>
        <v>10</v>
      </c>
      <c r="N144" s="215"/>
    </row>
    <row r="145" spans="1:20" ht="15">
      <c r="D145" s="217" t="s">
        <v>844</v>
      </c>
      <c r="E145" s="193">
        <f>E143*E144/100</f>
        <v>56948485.54136423</v>
      </c>
      <c r="G145" s="217" t="s">
        <v>844</v>
      </c>
      <c r="H145" s="193">
        <f>H143*H144/100</f>
        <v>61683968.060973227</v>
      </c>
      <c r="J145" s="217" t="s">
        <v>844</v>
      </c>
      <c r="K145" s="193">
        <f>K143*K144/100</f>
        <v>66845505.696574017</v>
      </c>
    </row>
    <row r="146" spans="1:20" ht="15">
      <c r="D146" s="217" t="s">
        <v>177</v>
      </c>
      <c r="E146" s="193">
        <f>E145*19%</f>
        <v>10820212.252859203</v>
      </c>
      <c r="G146" s="217" t="s">
        <v>177</v>
      </c>
      <c r="H146" s="193">
        <f>H145*19%</f>
        <v>11719953.931584913</v>
      </c>
      <c r="J146" s="217" t="s">
        <v>177</v>
      </c>
      <c r="K146" s="193">
        <f>K145*19%</f>
        <v>12700646.082349064</v>
      </c>
    </row>
    <row r="147" spans="1:20" ht="27.6">
      <c r="D147" s="217" t="s">
        <v>178</v>
      </c>
      <c r="E147" s="193">
        <f>+E143+E145+E146</f>
        <v>637253553.20786572</v>
      </c>
      <c r="G147" s="217" t="s">
        <v>178</v>
      </c>
      <c r="H147" s="193">
        <f>+H143+H145+H146</f>
        <v>690243602.60229051</v>
      </c>
      <c r="J147" s="217" t="s">
        <v>178</v>
      </c>
      <c r="K147" s="193">
        <f>+K143+K145+K146</f>
        <v>748001208.74466324</v>
      </c>
      <c r="M147" s="218" t="s">
        <v>848</v>
      </c>
      <c r="N147" s="218" t="s">
        <v>858</v>
      </c>
    </row>
    <row r="148" spans="1:20" ht="15">
      <c r="D148" s="235" t="s">
        <v>852</v>
      </c>
      <c r="E148" s="197">
        <f>N155</f>
        <v>3</v>
      </c>
      <c r="G148" s="235" t="s">
        <v>852</v>
      </c>
      <c r="H148" s="197">
        <f>N156</f>
        <v>12</v>
      </c>
      <c r="J148" s="235" t="s">
        <v>852</v>
      </c>
      <c r="K148" s="197">
        <f>N157</f>
        <v>5</v>
      </c>
      <c r="M148" s="218"/>
      <c r="N148" s="218"/>
    </row>
    <row r="149" spans="1:20" ht="18" thickBot="1">
      <c r="D149" s="219" t="s">
        <v>841</v>
      </c>
      <c r="E149" s="194">
        <f>E147*E148</f>
        <v>1911760659.6235971</v>
      </c>
      <c r="G149" s="219" t="s">
        <v>834</v>
      </c>
      <c r="H149" s="194">
        <f>H147*H148</f>
        <v>8282923231.2274857</v>
      </c>
      <c r="J149" s="219" t="s">
        <v>835</v>
      </c>
      <c r="K149" s="194">
        <f>K147*K148</f>
        <v>3740006043.7233162</v>
      </c>
      <c r="M149" s="226">
        <f>SUM(E149,H149,K149)</f>
        <v>13934689934.574398</v>
      </c>
      <c r="N149" s="226">
        <f>M149*(1-N161)</f>
        <v>12123180243.079727</v>
      </c>
      <c r="O149" s="228"/>
      <c r="P149" s="228"/>
      <c r="Q149" s="228"/>
      <c r="R149" s="228"/>
    </row>
    <row r="150" spans="1:20" ht="17.399999999999999">
      <c r="D150" s="220" t="s">
        <v>847</v>
      </c>
      <c r="E150" s="202" t="str">
        <f>IF(E149&lt;=E9,"No supera CDP","Supera CDP")</f>
        <v>No supera CDP</v>
      </c>
      <c r="F150" s="221"/>
      <c r="G150" s="220" t="s">
        <v>847</v>
      </c>
      <c r="H150" s="202" t="str">
        <f>IF(H149&lt;=H9,"No supera CDP","Supera CDP")</f>
        <v>No supera CDP</v>
      </c>
      <c r="I150" s="221"/>
      <c r="J150" s="220" t="s">
        <v>847</v>
      </c>
      <c r="K150" s="202" t="str">
        <f>IF(K149&lt;=K9,"No supera CDP","Supera CDP")</f>
        <v>No supera CDP</v>
      </c>
      <c r="M150" s="227"/>
      <c r="N150" s="215"/>
      <c r="O150" s="228"/>
      <c r="P150" s="228"/>
      <c r="Q150" s="228"/>
      <c r="R150" s="228"/>
    </row>
    <row r="151" spans="1:20" ht="17.399999999999999">
      <c r="D151" s="220"/>
      <c r="E151" s="202"/>
      <c r="F151" s="221"/>
      <c r="G151" s="220"/>
      <c r="H151" s="202"/>
      <c r="I151" s="221"/>
      <c r="J151" s="220"/>
      <c r="K151" s="202"/>
      <c r="M151" s="227"/>
      <c r="N151" s="336" t="s">
        <v>859</v>
      </c>
      <c r="O151" s="336"/>
      <c r="P151" s="336"/>
      <c r="Q151" s="336"/>
      <c r="R151" s="336"/>
      <c r="S151" s="336"/>
      <c r="T151" s="336"/>
    </row>
    <row r="152" spans="1:20">
      <c r="E152" s="215"/>
      <c r="M152" s="229"/>
      <c r="N152" s="215"/>
      <c r="O152" s="215"/>
      <c r="P152" s="215"/>
      <c r="Q152" s="215"/>
      <c r="R152" s="215"/>
    </row>
    <row r="153" spans="1:20" ht="46.5" customHeight="1">
      <c r="A153" s="337" t="s">
        <v>860</v>
      </c>
      <c r="B153" s="337"/>
      <c r="C153" s="337"/>
      <c r="D153" s="337"/>
      <c r="E153" s="337"/>
      <c r="F153" s="337"/>
      <c r="G153" s="337"/>
      <c r="H153" s="337"/>
      <c r="I153" s="337"/>
      <c r="J153" s="337"/>
      <c r="K153" s="337"/>
      <c r="N153" s="234">
        <f>SUM(N155:N157)</f>
        <v>20</v>
      </c>
      <c r="O153" s="245" t="s">
        <v>850</v>
      </c>
      <c r="P153" s="242" t="s">
        <v>853</v>
      </c>
      <c r="Q153" s="236" t="s">
        <v>855</v>
      </c>
      <c r="R153" s="239" t="s">
        <v>853</v>
      </c>
      <c r="S153" s="248" t="s">
        <v>857</v>
      </c>
      <c r="T153" s="251" t="s">
        <v>853</v>
      </c>
    </row>
    <row r="154" spans="1:20" ht="13.95" customHeight="1">
      <c r="A154" s="337"/>
      <c r="B154" s="337"/>
      <c r="C154" s="337"/>
      <c r="D154" s="337"/>
      <c r="E154" s="337"/>
      <c r="F154" s="337"/>
      <c r="G154" s="337"/>
      <c r="H154" s="337"/>
      <c r="I154" s="337"/>
      <c r="J154" s="337"/>
      <c r="K154" s="337"/>
      <c r="M154" s="233" t="s">
        <v>851</v>
      </c>
      <c r="N154" s="234" t="s">
        <v>852</v>
      </c>
      <c r="O154" s="246">
        <v>690000000</v>
      </c>
      <c r="P154" s="243"/>
      <c r="Q154" s="237">
        <f>M149/N153</f>
        <v>696734496.72871995</v>
      </c>
      <c r="R154" s="240"/>
      <c r="S154" s="249">
        <f>N149/N153</f>
        <v>606159012.15398633</v>
      </c>
      <c r="T154" s="252"/>
    </row>
    <row r="155" spans="1:20" ht="51.75" customHeight="1">
      <c r="A155" s="337"/>
      <c r="B155" s="337"/>
      <c r="C155" s="337"/>
      <c r="D155" s="337"/>
      <c r="E155" s="337"/>
      <c r="F155" s="337"/>
      <c r="G155" s="337"/>
      <c r="H155" s="337"/>
      <c r="I155" s="337"/>
      <c r="J155" s="337"/>
      <c r="K155" s="337"/>
      <c r="M155" s="234">
        <v>2025</v>
      </c>
      <c r="N155" s="234">
        <v>3</v>
      </c>
      <c r="O155" s="247">
        <f>$O$154*N155</f>
        <v>2070000000</v>
      </c>
      <c r="P155" s="244">
        <f>O155/$O$158</f>
        <v>0.15</v>
      </c>
      <c r="Q155" s="238">
        <f>$Q$154*N155</f>
        <v>2090203490.1861598</v>
      </c>
      <c r="R155" s="241">
        <f>Q155/$Q$158</f>
        <v>0.15000000000000002</v>
      </c>
      <c r="S155" s="250">
        <f>$S$154*N155</f>
        <v>1818477036.4619589</v>
      </c>
      <c r="T155" s="253">
        <f>S155/$S$158</f>
        <v>0.15</v>
      </c>
    </row>
    <row r="156" spans="1:20" ht="13.95" customHeight="1">
      <c r="A156" s="337"/>
      <c r="B156" s="337"/>
      <c r="C156" s="337"/>
      <c r="D156" s="337"/>
      <c r="E156" s="337"/>
      <c r="F156" s="337"/>
      <c r="G156" s="337"/>
      <c r="H156" s="337"/>
      <c r="I156" s="337"/>
      <c r="J156" s="337"/>
      <c r="K156" s="337"/>
      <c r="M156" s="234">
        <v>2026</v>
      </c>
      <c r="N156" s="234">
        <v>12</v>
      </c>
      <c r="O156" s="247">
        <f>$O$154*N156</f>
        <v>8280000000</v>
      </c>
      <c r="P156" s="244">
        <f>O156/$O$158</f>
        <v>0.6</v>
      </c>
      <c r="Q156" s="238">
        <f>$Q$154*N156</f>
        <v>8360813960.7446394</v>
      </c>
      <c r="R156" s="241">
        <f>Q156/$Q$158</f>
        <v>0.60000000000000009</v>
      </c>
      <c r="S156" s="250">
        <f t="shared" ref="S156:S157" si="15">$S$154*N156</f>
        <v>7273908145.8478355</v>
      </c>
      <c r="T156" s="253">
        <f t="shared" ref="T156:T157" si="16">S156/$S$158</f>
        <v>0.6</v>
      </c>
    </row>
    <row r="157" spans="1:20" ht="13.95" customHeight="1">
      <c r="A157" s="337"/>
      <c r="B157" s="337"/>
      <c r="C157" s="337"/>
      <c r="D157" s="337"/>
      <c r="E157" s="337"/>
      <c r="F157" s="337"/>
      <c r="G157" s="337"/>
      <c r="H157" s="337"/>
      <c r="I157" s="337"/>
      <c r="J157" s="337"/>
      <c r="K157" s="337"/>
      <c r="M157" s="234">
        <v>2027</v>
      </c>
      <c r="N157" s="234">
        <v>5</v>
      </c>
      <c r="O157" s="247">
        <f>$O$154*N157</f>
        <v>3450000000</v>
      </c>
      <c r="P157" s="244">
        <f>O157/$O$158</f>
        <v>0.25</v>
      </c>
      <c r="Q157" s="238">
        <f>$Q$154*N157</f>
        <v>3483672483.6435995</v>
      </c>
      <c r="R157" s="241">
        <f>Q157/$Q$158</f>
        <v>0.25</v>
      </c>
      <c r="S157" s="250">
        <f t="shared" si="15"/>
        <v>3030795060.7699318</v>
      </c>
      <c r="T157" s="253">
        <f t="shared" si="16"/>
        <v>0.25</v>
      </c>
    </row>
    <row r="158" spans="1:20" ht="13.95" customHeight="1">
      <c r="A158" s="337"/>
      <c r="B158" s="337"/>
      <c r="C158" s="337"/>
      <c r="D158" s="337"/>
      <c r="E158" s="337"/>
      <c r="F158" s="337"/>
      <c r="G158" s="337"/>
      <c r="H158" s="337"/>
      <c r="I158" s="337"/>
      <c r="J158" s="337"/>
      <c r="K158" s="337"/>
      <c r="M158" s="254"/>
      <c r="N158" s="255" t="s">
        <v>854</v>
      </c>
      <c r="O158" s="247">
        <f>SUM(O156:O157,O155)</f>
        <v>13800000000</v>
      </c>
      <c r="P158" s="256">
        <f>SUM(P155:P157)</f>
        <v>1</v>
      </c>
      <c r="Q158" s="238">
        <f>SUM(Q156:Q157,Q155)</f>
        <v>13934689934.574398</v>
      </c>
      <c r="R158" s="257">
        <f>SUM(R155:R157)</f>
        <v>1</v>
      </c>
      <c r="S158" s="250">
        <f>N149</f>
        <v>12123180243.079727</v>
      </c>
      <c r="T158" s="258">
        <f>SUM(T155:T157)</f>
        <v>1</v>
      </c>
    </row>
    <row r="159" spans="1:20" ht="13.95" customHeight="1">
      <c r="A159" s="337"/>
      <c r="B159" s="337"/>
      <c r="C159" s="337"/>
      <c r="D159" s="337"/>
      <c r="E159" s="337"/>
      <c r="F159" s="337"/>
      <c r="G159" s="337"/>
      <c r="H159" s="337"/>
      <c r="I159" s="337"/>
      <c r="J159" s="337"/>
      <c r="K159" s="337"/>
      <c r="S159" s="215"/>
    </row>
    <row r="160" spans="1:20" ht="13.95" customHeight="1">
      <c r="A160" s="337"/>
      <c r="B160" s="337"/>
      <c r="C160" s="337"/>
      <c r="D160" s="337"/>
      <c r="E160" s="337"/>
      <c r="F160" s="337"/>
      <c r="G160" s="337"/>
      <c r="H160" s="337"/>
      <c r="I160" s="337"/>
      <c r="J160" s="337"/>
      <c r="K160" s="337"/>
      <c r="M160" s="228"/>
      <c r="N160" s="231"/>
      <c r="O160" s="215"/>
      <c r="P160" s="230"/>
      <c r="Q160" s="215"/>
      <c r="R160" s="230"/>
      <c r="S160" s="215"/>
      <c r="T160" s="230"/>
    </row>
    <row r="161" spans="1:14" ht="64.5" customHeight="1">
      <c r="A161" s="337"/>
      <c r="B161" s="337"/>
      <c r="C161" s="337"/>
      <c r="D161" s="337"/>
      <c r="E161" s="337"/>
      <c r="F161" s="337"/>
      <c r="G161" s="337"/>
      <c r="H161" s="337"/>
      <c r="I161" s="337"/>
      <c r="J161" s="337"/>
      <c r="K161" s="337"/>
      <c r="M161" s="218" t="s">
        <v>856</v>
      </c>
      <c r="N161" s="232">
        <v>0.13</v>
      </c>
    </row>
    <row r="163" spans="1:14">
      <c r="E163" s="213"/>
      <c r="G163" s="215"/>
    </row>
    <row r="164" spans="1:14">
      <c r="G164" s="222"/>
      <c r="I164" s="223"/>
    </row>
    <row r="165" spans="1:14">
      <c r="E165" s="224"/>
      <c r="I165" s="223"/>
    </row>
    <row r="166" spans="1:14">
      <c r="E166" s="224"/>
      <c r="I166" s="223"/>
    </row>
    <row r="167" spans="1:14">
      <c r="E167" s="222"/>
      <c r="I167" s="223"/>
    </row>
    <row r="168" spans="1:14">
      <c r="E168" s="222"/>
    </row>
  </sheetData>
  <dataConsolidate/>
  <mergeCells count="6">
    <mergeCell ref="N151:T151"/>
    <mergeCell ref="A153:K161"/>
    <mergeCell ref="A1:K3"/>
    <mergeCell ref="C8:E8"/>
    <mergeCell ref="F8:H8"/>
    <mergeCell ref="I8:K8"/>
  </mergeCells>
  <conditionalFormatting sqref="A52">
    <cfRule type="duplicateValues" dxfId="13" priority="13"/>
  </conditionalFormatting>
  <conditionalFormatting sqref="A57">
    <cfRule type="duplicateValues" dxfId="12" priority="12"/>
  </conditionalFormatting>
  <conditionalFormatting sqref="A65:A67">
    <cfRule type="duplicateValues" dxfId="11" priority="11"/>
  </conditionalFormatting>
  <conditionalFormatting sqref="A78:A79">
    <cfRule type="duplicateValues" dxfId="10" priority="10"/>
  </conditionalFormatting>
  <conditionalFormatting sqref="A82">
    <cfRule type="duplicateValues" dxfId="9" priority="9"/>
  </conditionalFormatting>
  <conditionalFormatting sqref="A89">
    <cfRule type="duplicateValues" dxfId="8" priority="8"/>
  </conditionalFormatting>
  <conditionalFormatting sqref="A104">
    <cfRule type="duplicateValues" dxfId="7" priority="7"/>
  </conditionalFormatting>
  <conditionalFormatting sqref="A121">
    <cfRule type="duplicateValues" dxfId="6" priority="6"/>
  </conditionalFormatting>
  <conditionalFormatting sqref="D15:D142">
    <cfRule type="cellIs" dxfId="5" priority="5" operator="equal">
      <formula>0</formula>
    </cfRule>
  </conditionalFormatting>
  <conditionalFormatting sqref="D11:E14 B11:B142 F11:F142 I11:I142 E15:E151 H11:H151 K11:K151">
    <cfRule type="expression" dxfId="4" priority="14">
      <formula>ISERROR($B11)</formula>
    </cfRule>
  </conditionalFormatting>
  <conditionalFormatting sqref="G11:G14">
    <cfRule type="expression" dxfId="3" priority="4">
      <formula>ISERROR($B11)</formula>
    </cfRule>
  </conditionalFormatting>
  <conditionalFormatting sqref="G15:G142">
    <cfRule type="cellIs" dxfId="2" priority="3" operator="equal">
      <formula>0</formula>
    </cfRule>
  </conditionalFormatting>
  <conditionalFormatting sqref="J11:J14">
    <cfRule type="expression" dxfId="1" priority="2">
      <formula>ISERROR($B11)</formula>
    </cfRule>
  </conditionalFormatting>
  <conditionalFormatting sqref="J15:J142">
    <cfRule type="cellIs" dxfId="0" priority="1" operator="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INSUMOS</vt:lpstr>
      <vt:lpstr>valores unitarios</vt:lpstr>
      <vt:lpstr>VarNal</vt:lpstr>
      <vt:lpstr>items</vt:lpstr>
      <vt:lpstr>Catalogo Z21 AMP CCE</vt:lpstr>
      <vt:lpstr>ESTUDIO MERCADO FINAL KFC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Lopez Jimenez</dc:creator>
  <cp:lastModifiedBy>PABLO ANDRES PACHECO RODRIGUEZ</cp:lastModifiedBy>
  <dcterms:created xsi:type="dcterms:W3CDTF">2025-03-07T15:50:35Z</dcterms:created>
  <dcterms:modified xsi:type="dcterms:W3CDTF">2025-09-10T22:16:08Z</dcterms:modified>
</cp:coreProperties>
</file>